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s>
  <calcPr calcId="144525"/>
</workbook>
</file>

<file path=xl/sharedStrings.xml><?xml version="1.0" encoding="utf-8"?>
<sst xmlns="http://schemas.openxmlformats.org/spreadsheetml/2006/main" count="1361" uniqueCount="456">
  <si>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</si>
  <si>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</si>
  <si>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</si>
  <si>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</si>
  <si>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</si>
  <si>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</si>
  <si>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</si>
  <si>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</si>
  <si>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</si>
  <si>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</si>
  <si>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</si>
  <si>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</si>
  <si>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</si>
  <si>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</si>
  <si>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</si>
  <si>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</si>
  <si>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</si>
  <si>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</si>
  <si>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</si>
  <si>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</si>
  <si>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</si>
  <si>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</si>
  <si>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</si>
  <si>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</si>
  <si>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</si>
  <si>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</si>
  <si>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</si>
  <si>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</si>
  <si>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</si>
  <si>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</si>
  <si>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</si>
  <si>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</si>
  <si>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</si>
  <si>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</si>
  <si>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</si>
  <si>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</si>
  <si>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</si>
  <si>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</si>
  <si>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</si>
  <si>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</si>
  <si>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</si>
  <si>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</si>
  <si>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</si>
  <si>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</si>
  <si>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</si>
  <si>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</si>
  <si>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</si>
  <si>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</si>
  <si>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</si>
  <si>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</si>
  <si>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</si>
  <si>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</si>
  <si>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</si>
  <si>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</si>
  <si>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</si>
  <si>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</si>
  <si>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</si>
  <si>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</si>
  <si>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</si>
  <si>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</si>
  <si>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</si>
  <si>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</si>
  <si>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</si>
  <si>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210</t>
  </si>
  <si>
    <t>玉溪市残疾人联合会</t>
  </si>
  <si>
    <t>210001</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</si>
  <si>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</si>
  <si>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</si>
  <si>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</si>
  <si>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</si>
  <si>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</si>
  <si>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</si>
  <si>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</si>
  <si>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</si>
  <si>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</si>
  <si>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</si>
  <si>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</si>
  <si>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</si>
  <si>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</si>
  <si>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208</t>
  </si>
  <si>
    <t>20805</t>
  </si>
  <si>
    <t>2080501</t>
  </si>
  <si>
    <t>2080502</t>
  </si>
  <si>
    <t>2080505</t>
  </si>
  <si>
    <t>2080506</t>
  </si>
  <si>
    <t>20811</t>
  </si>
  <si>
    <t>2081101</t>
  </si>
  <si>
    <t>2081104</t>
  </si>
  <si>
    <t>2081105</t>
  </si>
  <si>
    <t>2081199</t>
  </si>
  <si>
    <t>21011</t>
  </si>
  <si>
    <t>2101101</t>
  </si>
  <si>
    <t>2101102</t>
  </si>
  <si>
    <t>2101103</t>
  </si>
  <si>
    <t>2101199</t>
  </si>
  <si>
    <t>221</t>
  </si>
  <si>
    <t>22102</t>
  </si>
  <si>
    <t>2210201</t>
  </si>
  <si>
    <t>2210203</t>
  </si>
  <si>
    <t>229</t>
  </si>
  <si>
    <t>22960</t>
  </si>
  <si>
    <t>2296006</t>
  </si>
  <si>
    <t>230</t>
  </si>
  <si>
    <t>23002</t>
  </si>
  <si>
    <t>2300248</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</si>
  <si>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</si>
  <si>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</si>
  <si>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</si>
  <si>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</si>
  <si>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</si>
  <si>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</si>
  <si>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</si>
  <si>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</si>
  <si>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</si>
  <si>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</si>
  <si>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</si>
  <si>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</si>
  <si>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</si>
  <si>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</si>
  <si>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</si>
  <si>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</si>
  <si>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</si>
  <si>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</si>
  <si>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</si>
  <si>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</si>
  <si>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</si>
  <si>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</si>
  <si>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</si>
  <si>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</si>
  <si>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</si>
  <si>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</si>
  <si>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</si>
  <si>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</si>
  <si>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</si>
  <si>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</si>
  <si>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</si>
  <si>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</si>
  <si>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</si>
  <si>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</si>
  <si>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</si>
  <si>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</si>
  <si>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</si>
  <si>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</si>
  <si>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</si>
  <si>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</si>
  <si>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</si>
  <si>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</si>
  <si>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</si>
  <si>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</si>
  <si>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</si>
  <si>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530400210000000629655</t>
  </si>
  <si>
    <t>行政人员工资支出</t>
  </si>
  <si>
    <t>行政运行</t>
  </si>
  <si>
    <t>30101</t>
  </si>
  <si>
    <t>基本工资</t>
  </si>
  <si>
    <t>30102</t>
  </si>
  <si>
    <t>津贴补贴</t>
  </si>
  <si>
    <t>购房补贴</t>
  </si>
  <si>
    <t>530400210000000629656</t>
  </si>
  <si>
    <t>事业人员工资支出</t>
  </si>
  <si>
    <t>其他残疾人事业支出</t>
  </si>
  <si>
    <t>30107</t>
  </si>
  <si>
    <t>绩效工资</t>
  </si>
  <si>
    <t>530400210000000629657</t>
  </si>
  <si>
    <t>社会保障缴费</t>
  </si>
  <si>
    <t>机关事业单位基本养老保险缴费支出</t>
  </si>
  <si>
    <t>30108</t>
  </si>
  <si>
    <t>机关事业单位基本养老保险缴费</t>
  </si>
  <si>
    <t>30112</t>
  </si>
  <si>
    <t>其他社会保障缴费</t>
  </si>
  <si>
    <t>行政单位医疗</t>
  </si>
  <si>
    <t>30110</t>
  </si>
  <si>
    <t>职工基本医疗保险缴费</t>
  </si>
  <si>
    <t>事业单位医疗</t>
  </si>
  <si>
    <t>公务员医疗补助</t>
  </si>
  <si>
    <t>30111</t>
  </si>
  <si>
    <t>公务员医疗补助缴费</t>
  </si>
  <si>
    <t>其他行政事业单位医疗支出</t>
  </si>
  <si>
    <t>530400210000000629658</t>
  </si>
  <si>
    <t>住房公积金</t>
  </si>
  <si>
    <t>30113</t>
  </si>
  <si>
    <t>530400210000000629659</t>
  </si>
  <si>
    <t>对个人和家庭的补助</t>
  </si>
  <si>
    <t>行政单位离退休</t>
  </si>
  <si>
    <t>30305</t>
  </si>
  <si>
    <t>生活补助</t>
  </si>
  <si>
    <t>事业单位离退休</t>
  </si>
  <si>
    <t>530400210000000629660</t>
  </si>
  <si>
    <t>其他工资福利支出</t>
  </si>
  <si>
    <t>30103</t>
  </si>
  <si>
    <t>奖金</t>
  </si>
  <si>
    <t>530400210000000629661</t>
  </si>
  <si>
    <t>公车购置及运维费</t>
  </si>
  <si>
    <t>30231</t>
  </si>
  <si>
    <t>公务用车运行维护费</t>
  </si>
  <si>
    <t>530400210000000629662</t>
  </si>
  <si>
    <t>行政人员公务交通补贴</t>
  </si>
  <si>
    <t>30239</t>
  </si>
  <si>
    <t>其他交通费用</t>
  </si>
  <si>
    <t>530400210000000629663</t>
  </si>
  <si>
    <t>工会经费</t>
  </si>
  <si>
    <t>30228</t>
  </si>
  <si>
    <t>530400210000000629664</t>
  </si>
  <si>
    <t>一般公用经费</t>
  </si>
  <si>
    <t>30299</t>
  </si>
  <si>
    <t>其他商品和服务支出</t>
  </si>
  <si>
    <t>30201</t>
  </si>
  <si>
    <t>办公费</t>
  </si>
  <si>
    <t>30204</t>
  </si>
  <si>
    <t>手续费</t>
  </si>
  <si>
    <t>30205</t>
  </si>
  <si>
    <t>水费</t>
  </si>
  <si>
    <t>30206</t>
  </si>
  <si>
    <t>电费</t>
  </si>
  <si>
    <t>30211</t>
  </si>
  <si>
    <t>差旅费</t>
  </si>
  <si>
    <t>30226</t>
  </si>
  <si>
    <t>劳务费</t>
  </si>
  <si>
    <t>530400221100000628402</t>
  </si>
  <si>
    <t>30217</t>
  </si>
  <si>
    <t>530400241100002365982</t>
  </si>
  <si>
    <t>编外临聘人员经费</t>
  </si>
  <si>
    <t>30199</t>
  </si>
  <si>
    <t>530400241100002378695</t>
  </si>
  <si>
    <t>奖励性绩效工资（工资部分）经费</t>
  </si>
  <si>
    <t>530400241100002378732</t>
  </si>
  <si>
    <t>奖励性绩效工资（高于部分）经费</t>
  </si>
  <si>
    <t>530400241100002378795</t>
  </si>
  <si>
    <t>职业年金经费</t>
  </si>
  <si>
    <t>机关事业单位职业年金缴费支出</t>
  </si>
  <si>
    <t>30109</t>
  </si>
  <si>
    <t>职业年金缴费</t>
  </si>
  <si>
    <t>530400241100002390452</t>
  </si>
  <si>
    <t>年终一次性奖金</t>
  </si>
  <si>
    <t>530400251100003589818</t>
  </si>
  <si>
    <t>机关后勤购买服务经费</t>
  </si>
  <si>
    <t>30227</t>
  </si>
  <si>
    <t>委托业务费</t>
  </si>
  <si>
    <t>530400251100003842632</t>
  </si>
  <si>
    <t>物业管理费</t>
  </si>
  <si>
    <t>30209</t>
  </si>
  <si>
    <t>预算05-1表</t>
  </si>
  <si>
    <t>2026年部门项目支出预算表</t>
  </si>
  <si>
    <t>项目分类</t>
  </si>
  <si>
    <t>项目单位</t>
  </si>
  <si>
    <t>本年拨款</t>
  </si>
  <si>
    <t>单位资金</t>
  </si>
  <si>
    <t>其中：本次下达</t>
  </si>
  <si>
    <t>市级残疾人就业保障金（市级）经费</t>
  </si>
  <si>
    <t>民生类</t>
  </si>
  <si>
    <t>530400251100003555559</t>
  </si>
  <si>
    <t>30207</t>
  </si>
  <si>
    <t>邮电费</t>
  </si>
  <si>
    <t>30215</t>
  </si>
  <si>
    <t>会议费</t>
  </si>
  <si>
    <t>30216</t>
  </si>
  <si>
    <t>培训费</t>
  </si>
  <si>
    <t>残疾人康复</t>
  </si>
  <si>
    <t>31003</t>
  </si>
  <si>
    <t>专用设备购置</t>
  </si>
  <si>
    <t>残疾人就业</t>
  </si>
  <si>
    <t>30309</t>
  </si>
  <si>
    <t>奖励金</t>
  </si>
  <si>
    <t>30306</t>
  </si>
  <si>
    <t>救济费</t>
  </si>
  <si>
    <t>30399</t>
  </si>
  <si>
    <t>其他对个人和家庭的补助</t>
  </si>
  <si>
    <t>市级残疾人就业保障金（县区）经费</t>
  </si>
  <si>
    <t>专项业务类</t>
  </si>
  <si>
    <t>530400251100003558727</t>
  </si>
  <si>
    <t>39999</t>
  </si>
  <si>
    <t>市级残疾人事业彩票公益金（市级）经费</t>
  </si>
  <si>
    <t>530400251100003559655</t>
  </si>
  <si>
    <t>用于残疾人事业的彩票公益金支出</t>
  </si>
  <si>
    <t>30218</t>
  </si>
  <si>
    <t>专用材料费</t>
  </si>
  <si>
    <t>市级残疾人事业彩票公益金（县区）经费</t>
  </si>
  <si>
    <t>530400251100003582633</t>
  </si>
  <si>
    <t>市级残疾人就业保障金（市级交通费）经费</t>
  </si>
  <si>
    <t>530400261100005257017</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</si>
  <si>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</si>
  <si>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</si>
  <si>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</si>
  <si>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</si>
  <si>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</si>
  <si>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</si>
  <si>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</si>
  <si>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</si>
  <si>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</si>
  <si>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</si>
  <si>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</si>
  <si>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</si>
  <si>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</si>
  <si>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1.参加省竞赛选手强化培训和竞赛，20个项目共40人参加强化培训；
2.残疾人职业技能培训250人；
3.残疾人就业技能得到提升；
4.参与残疾人职业指导竞赛人员满意度大于85%；
5.全市残疾人就业服务机构负责人及系统管理员培训和全省残疾人就业服务机构工作人员职业能力提升业务培训60人；
6.项目于2026年12月前完成。
7.残疾人事业宣传经费12万元。与市融媒体中心联合开展残疾人事业专题宣传不少于4次，市残联公众号维护管理1年，开通AI手语新闻专栏服务1年，通过与媒体的合作以及公众号的宣传，促进全社会更加理解、关心、支持残疾人事业的发展。
8.残疾人维权及信访解困项目经费预算13.2万元。聘请法律顾问1名，帮助全市不少于100名残疾人解决维权及信访反映困难和问题，有效化解残疾人矛盾诉求，杜绝和有效减少残疾人越级上访和集体上访事件发生。
9.助残日、残疾预防日、国际残疾人日等节日活动经费6.4万元。组织开展助残日、残疾预防日、国际残疾人日等节日活动不少于3次。通过活动的开展，进一步弘扬全社会扶残助残的良好社会风尚，促进残疾人事业全面发展。</t>
  </si>
  <si>
    <t>产出指标</t>
  </si>
  <si>
    <t>数量指标</t>
  </si>
  <si>
    <t>残疾人职业技能培训</t>
  </si>
  <si>
    <t>&gt;=</t>
  </si>
  <si>
    <t>250</t>
  </si>
  <si>
    <t>人</t>
  </si>
  <si>
    <t>定量指标</t>
  </si>
  <si>
    <t>反映预算部门（单位）组织开展各类培训的人次。</t>
  </si>
  <si>
    <t>玉溪日报专题宣传版次</t>
  </si>
  <si>
    <t>次</t>
  </si>
  <si>
    <t>反映市广播电视台对涉及残疾人工作的有新闻价值的新闻进行及时报道的版次。</t>
  </si>
  <si>
    <t>参加省竞赛选手强化培训和竞赛项目数</t>
  </si>
  <si>
    <t>个</t>
  </si>
  <si>
    <t>反映参加省竞赛选手强化培训和竞赛项目数</t>
  </si>
  <si>
    <t>残疾人职业技能市本级培训人数</t>
  </si>
  <si>
    <t>200</t>
  </si>
  <si>
    <t>反映残疾人职业技能市本级培训人数</t>
  </si>
  <si>
    <t>时效指标</t>
  </si>
  <si>
    <t>项目完成时间</t>
  </si>
  <si>
    <t>&lt;=</t>
  </si>
  <si>
    <t>2026年12月</t>
  </si>
  <si>
    <t>定性指标</t>
  </si>
  <si>
    <t>反映项目完成时间</t>
  </si>
  <si>
    <t>效益指标</t>
  </si>
  <si>
    <t>社会效益</t>
  </si>
  <si>
    <t>残疾人就业技能</t>
  </si>
  <si>
    <t>=</t>
  </si>
  <si>
    <t>得到提升</t>
  </si>
  <si>
    <t>反映预算部门（单位）组织开展培训对提高残疾人就业帮助。</t>
  </si>
  <si>
    <t>残疾人康复服务水平</t>
  </si>
  <si>
    <t>有所提高</t>
  </si>
  <si>
    <t>反映残疾人康复服务水平</t>
  </si>
  <si>
    <t>满意度指标</t>
  </si>
  <si>
    <t>服务对象满意度</t>
  </si>
  <si>
    <t>信访残疾人满意率</t>
  </si>
  <si>
    <t>95</t>
  </si>
  <si>
    <t>%</t>
  </si>
  <si>
    <t>反映信访残疾人满意率</t>
  </si>
  <si>
    <t>参与残疾人职业指导竞赛人员满意度</t>
  </si>
  <si>
    <t>85</t>
  </si>
  <si>
    <t>反映参训人员对培训内容、讲师授课、课程设置和培训效果等的满意度。</t>
  </si>
  <si>
    <t>（一）农村困难残疾人实用技术培训项目。
1.？经济效益：帮助残疾人掌握种养殖、手工制作、农村电商等实用技能，提升自主增收能力，减少对政策性补贴的依赖；通过技能转化形成实际产出（如农产品、手工艺品），部分实现就业或创业，增加家庭收入，间接促进区域经济。
2.？社会效益：开展农村困难残疾人技能培训，打破“因残致贫、因贫返残”循环；通过集体培训搭建社交平台，增强残疾人社会融入感与自我认同感，减少自卑心态；减轻家庭照护与经济负担，维护农村家庭和谐稳定，助力乡村振兴。
3.？生态效益：若培训包含生态种养殖、环保手工材料使用等内容，可推动残疾人采用绿色生产方式，减少农业面源污染；通过技术优化提升资源利用率，降低生产资料浪费。
4.？可持续影响：培育本地残疾人技能骨干，实现技术经验的代际传递；推动培训内容与区域产业动态适配，保障项目长期实用价值。
5.细化绩效指标。 
数量指标：年度培训农村困难残疾人≥330人次；培训覆盖种养殖、手工等技能种类≥2。
质量指标：学员技能考核通过率≥90%；学员对培训师资、内容的满意度≥90%。
时效指标：年度培训任务在12月前完成。
成本指标：人均培训成本≤1500元。
经济效益指标：学员年度掌握农村实用技术≥1元。
社会效益指标：农村困难残疾人劳动技能得到提升。
（二）阳光家园计划—智力、精神和重度肢体残疾人托养服务项目。
1.？经济效益：通过托养服务减轻残疾人家庭照护压力，释放家庭劳动力，增加家庭收入。
2.？社会效益：为智力、精神和重度肢体残疾人提供个人护理、康复护理等专业服务，改善其生活质量与健康状况；缓解家庭照护的精神与经济双重负担，减少家庭矛盾，实现“托养一人，全家减负”；降低因照护缺失引发的社会风险，维护社区和谐稳定。
3.？可持续影响：完善“政府购买服务+专业机构实施”的托养服务模式，培育专业化服务团队；建立托养对象动态管理台账，实现服务与需求精准匹配，为项目长期运营奠定基础。
4.细化绩效指标。
数量指标：年度机构服务智力、精神和重度肢体残疾人≥250人次；年度机构服务智力、精神和重度肢体残疾人≥300人次；提供个人护理、居家保洁等服务项目≥5项。
质量指标：服务对象及家属满意度≥90%。
时效指标：服务协议签订后15个工作日内启动服务。
成本指标：人均年度托养服务成本≤1500元。
社会效益指标：被托养对象生活自理能力得到提升</t>
  </si>
  <si>
    <t>贫困重度精神残疾人免费住院救助人数</t>
  </si>
  <si>
    <t>500</t>
  </si>
  <si>
    <t>反映贫困重度精神残疾人免费住院救助人数</t>
  </si>
  <si>
    <t>贫困重度精神残疾人免费服药救助人数</t>
  </si>
  <si>
    <t>1500</t>
  </si>
  <si>
    <t>反映贫困重度精神残疾人免费服药救助人数</t>
  </si>
  <si>
    <t>农村困难残疾人实用技术培训人次</t>
  </si>
  <si>
    <t>300</t>
  </si>
  <si>
    <t>人次</t>
  </si>
  <si>
    <t>反映农村困难残疾人实用技术培训人次</t>
  </si>
  <si>
    <t>2026年12月底</t>
  </si>
  <si>
    <t>经济效益</t>
  </si>
  <si>
    <t>通过开展助学补助活动， 使残疾人家庭经济负担。</t>
  </si>
  <si>
    <t>减轻</t>
  </si>
  <si>
    <t>反映通过开展助学补助活动， 使残疾人家庭经济负担减轻情况</t>
  </si>
  <si>
    <t>残疾人及其家属对残疾人服务的满意度</t>
  </si>
  <si>
    <t>反映得到残疾人康复服务的满意程度，及是否达到预期社会效益的满意度。</t>
  </si>
  <si>
    <t>获补对象数</t>
  </si>
  <si>
    <t>30</t>
  </si>
  <si>
    <t>人(人次、家)</t>
  </si>
  <si>
    <t>反映获补助人员、企业的数量情况，也适用补贴、资助等形式的补助。</t>
  </si>
  <si>
    <t>质量指标</t>
  </si>
  <si>
    <t>获补对象准确率</t>
  </si>
  <si>
    <t>99</t>
  </si>
  <si>
    <t>反映获补助对象认定的准确性情况。
获补对象准确率=抽检符合标准的补助对象数/抽检实际补助对象数*100%</t>
  </si>
  <si>
    <t>兑现准确率</t>
  </si>
  <si>
    <t>反映补助准确发放的情况。
补助兑现准确率=补助兑付额/应付额*100%</t>
  </si>
  <si>
    <t>发放及时率</t>
  </si>
  <si>
    <t>90</t>
  </si>
  <si>
    <t>反映发放单位及时发放补助资金的情况。
发放及时率=在时限内发放资金/应发放资金*100%</t>
  </si>
  <si>
    <t>生活状况改善</t>
  </si>
  <si>
    <t>改善</t>
  </si>
  <si>
    <t>反映补助促进受助对象生活状况改善的情况。</t>
  </si>
  <si>
    <t>受益对象满意度</t>
  </si>
  <si>
    <t>反映获补助受益对象的满意程度。</t>
  </si>
  <si>
    <t>1.集训运动员100人，集训时间计划不少于90天。
2.新建自强健身示范点2个；组织举办“全国特奥日”活动1场；组织“残疾人健身周”活动1场；组织冰雪运动季活动1场；举办全市社会体育指导员培训班1期。  
3.救助7-10岁不少于50名残智力疾儿童参与机构康复训练经费100.00万元，为7—10岁持有玉溪籍智力残疾证或诊断证明、有康复需求的儿童提供认知、生活技能等康复训练，认知教具、生活辅助工具。
4.通过活动的开展，引发社会对特殊群体无障碍出行的关注，不断推动我市无障碍环境建设更加健全完善。
5.组织开展全国助残日、残疾预防日、国际残疾人日等重要节日宣传、活动共3次。
项目于2026年12月前全部完成。</t>
  </si>
  <si>
    <t>集训运动员</t>
  </si>
  <si>
    <t>100</t>
  </si>
  <si>
    <t>反映集训运动员人数</t>
  </si>
  <si>
    <t>集训时间计划</t>
  </si>
  <si>
    <t>天</t>
  </si>
  <si>
    <t>反映集训时间计划</t>
  </si>
  <si>
    <t>新建自强健身示范点</t>
  </si>
  <si>
    <t>反映新建自强健身示范点的个数。</t>
  </si>
  <si>
    <t>青少年心理疾病对个人、家庭与社会的负担</t>
  </si>
  <si>
    <t>反映青少年心理疾病对个人、家庭与社会的负担减轻情况</t>
  </si>
  <si>
    <t>青少年心理疾病发生率</t>
  </si>
  <si>
    <t>减少</t>
  </si>
  <si>
    <t>反映青少年心理疾病发生率</t>
  </si>
  <si>
    <t>接受服务的残疾人满意度</t>
  </si>
  <si>
    <t>反映接受服务的残疾人满意度</t>
  </si>
  <si>
    <t>通过扶持，不断促进残疾人就业，只有残疾人有了一定的经济收入，才能解决残疾人家庭负担，起到就业一人、安定一家、稳定一片的效果，实现残疾人自我价值，从而减轻国家和社会的负担。
通过儿童康复救助，为0-6岁家庭困难，视力、听力、言语、肢体、智力等残疾儿童和孤独症儿童提供人工耳蜗及助听器验配、肢体矫治手术、功能训练等服务，显著改善残疾儿童功能状况，增强自理及社会参与能力，基本实现残疾儿童应救尽救。</t>
  </si>
  <si>
    <t>残疾人就业创业示范户</t>
  </si>
  <si>
    <t>70</t>
  </si>
  <si>
    <t>户</t>
  </si>
  <si>
    <t>反映残疾人就业创业示范户数量</t>
  </si>
  <si>
    <t>残疾人就业一级示范基地</t>
  </si>
  <si>
    <t>1.00</t>
  </si>
  <si>
    <t>反映残疾人就业二级示范基地</t>
  </si>
  <si>
    <t>残疾人创业就业领军人才</t>
  </si>
  <si>
    <t>55</t>
  </si>
  <si>
    <t>反映盲人保健按摩机构规范化建设维持星级机构数</t>
  </si>
  <si>
    <t>残疾人家庭负担</t>
  </si>
  <si>
    <t>有效减轻</t>
  </si>
  <si>
    <t>反映残疾人家庭负担减轻情况</t>
  </si>
  <si>
    <t>残疾人实现残疾人自我价值，从而减轻国家和社会的负担</t>
  </si>
  <si>
    <t>反映残疾人实现残疾人自我价值，从而减轻国家和社会的负担情况</t>
  </si>
  <si>
    <t>被服务残疾人满意度</t>
  </si>
  <si>
    <t>反映被服务残疾人满意度情况</t>
  </si>
  <si>
    <t>预算06表</t>
  </si>
  <si>
    <t>2026年部门政府性基金预算支出预算表</t>
  </si>
  <si>
    <t>单位:元</t>
  </si>
  <si>
    <t>政府性基金预算支出</t>
  </si>
  <si>
    <t>彩票公益金安排的支出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</si>
  <si>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</si>
  <si>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</si>
  <si>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</si>
  <si>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</si>
  <si>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</si>
  <si>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</si>
  <si>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</si>
  <si>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</si>
  <si>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</si>
  <si>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</si>
  <si>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</si>
  <si>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</si>
  <si>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公务用车保险</t>
  </si>
  <si>
    <t>元</t>
  </si>
  <si>
    <t>预算08表</t>
  </si>
  <si>
    <t>2026年部门政府购买服务预算表</t>
  </si>
  <si>
    <t>政府购买服务项目</t>
  </si>
  <si>
    <t>政府购买服务目录</t>
  </si>
  <si>
    <t>备注：玉溪市残疾人联合会2026年无政府购买服务，故本表为空。</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</si>
  <si>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</si>
  <si>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</si>
  <si>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</si>
  <si>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</si>
  <si>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</si>
  <si>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</si>
  <si>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</si>
  <si>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</si>
  <si>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</si>
  <si>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</si>
  <si>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</si>
  <si>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</si>
  <si>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</si>
  <si>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</si>
  <si>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</si>
  <si>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</si>
  <si>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</si>
  <si>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</si>
  <si>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</si>
  <si>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</si>
  <si>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</si>
  <si>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</si>
  <si>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</si>
  <si>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</si>
  <si>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</si>
  <si>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</si>
  <si>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备注：玉溪市残疾人联合会2026年无新增资产配置，故本表为空。</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</si>
</sst>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39">
    <font>
      <sz val="11"/>
      <color rgb="FF000000"/>
      <name val="宋体"/>
      <charset val="134"/>
      <scheme val="minor"/>
    </font>
    <font>
      <sz val="9"/>
      <name val="宋体"/>
      <charset val="134"/>
    </font>
    <font>
      <b/>
      <sz val="23.25"/>
      <name val="宋体"/>
      <charset val="134"/>
    </font>
    <font>
      <sz val="9.75"/>
      <name val="宋体"/>
      <charset val="134"/>
    </font>
    <font>
      <sz val="9.75"/>
      <name val="SimSun"/>
      <charset val="134"/>
    </font>
    <font>
      <sz val="9"/>
      <color rgb="FF000000"/>
      <name val="SimSun"/>
      <charset val="134"/>
    </font>
    <font>
      <b/>
      <sz val="23.25"/>
      <color rgb="FF000000"/>
      <name val="宋体"/>
      <charset val="134"/>
    </font>
    <font>
      <b/>
      <sz val="24"/>
      <color rgb="FF000000"/>
      <name val="宋体"/>
      <charset val="134"/>
    </font>
    <font>
      <sz val="9"/>
      <color rgb="FF000000"/>
      <name val="宋体"/>
      <charset val="134"/>
    </font>
    <font>
      <sz val="9.75"/>
      <color rgb="FF000000"/>
      <name val="宋体"/>
      <charset val="134"/>
    </font>
    <font>
      <sz val="9"/>
      <color theme="1"/>
      <name val="宋体"/>
      <charset val="134"/>
    </font>
    <font>
      <b/>
      <sz val="22"/>
      <color rgb="FF000000"/>
      <name val="宋体"/>
      <charset val="134"/>
    </font>
    <font>
      <b/>
      <sz val="23"/>
      <color rgb="FF000000"/>
      <name val="宋体"/>
      <charset val="134"/>
    </font>
    <font>
      <sz val="11"/>
      <color rgb="FF000000"/>
      <name val="宋体"/>
      <charset val="134"/>
    </font>
    <font>
      <sz val="10"/>
      <color rgb="FF000000"/>
      <name val="宋体"/>
      <charset val="134"/>
    </font>
    <font>
      <sz val="8.25"/>
      <color rgb="FF000000"/>
      <name val="宋体"/>
      <charset val="134"/>
    </font>
    <font>
      <sz val="11"/>
      <color theme="1"/>
      <name val="宋体"/>
      <charset val="134"/>
      <scheme val="minor"/>
    </font>
    <font>
      <sz val="9.75"/>
      <color rgb="FF000000"/>
      <name val="SimSun"/>
      <charset val="134"/>
    </font>
    <font>
      <sz val="9"/>
      <name val="SimSun"/>
      <charset val="134"/>
    </font>
    <font>
      <b/>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6" fillId="0" borderId="0" applyFont="0" applyFill="0" applyBorder="0" applyAlignment="0" applyProtection="0">
      <alignment vertical="center"/>
    </xf>
    <xf numFmtId="0" fontId="20" fillId="2" borderId="0" applyNumberFormat="0" applyBorder="0" applyAlignment="0" applyProtection="0">
      <alignment vertical="center"/>
    </xf>
    <xf numFmtId="0" fontId="21" fillId="3" borderId="15"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177" fontId="1" fillId="0" borderId="1">
      <alignment horizontal="right" vertical="center"/>
    </xf>
    <xf numFmtId="0" fontId="20" fillId="4" borderId="0" applyNumberFormat="0" applyBorder="0" applyAlignment="0" applyProtection="0">
      <alignment vertical="center"/>
    </xf>
    <xf numFmtId="0" fontId="22" fillId="5" borderId="0" applyNumberFormat="0" applyBorder="0" applyAlignment="0" applyProtection="0">
      <alignment vertical="center"/>
    </xf>
    <xf numFmtId="43" fontId="16" fillId="0" borderId="0" applyFont="0" applyFill="0" applyBorder="0" applyAlignment="0" applyProtection="0">
      <alignment vertical="center"/>
    </xf>
    <xf numFmtId="0" fontId="23" fillId="6" borderId="0" applyNumberFormat="0" applyBorder="0" applyAlignment="0" applyProtection="0">
      <alignment vertical="center"/>
    </xf>
    <xf numFmtId="0" fontId="24" fillId="0" borderId="0" applyNumberFormat="0" applyFill="0" applyBorder="0" applyAlignment="0" applyProtection="0">
      <alignment vertical="center"/>
    </xf>
    <xf numFmtId="9" fontId="16" fillId="0" borderId="0" applyFont="0" applyFill="0" applyBorder="0" applyAlignment="0" applyProtection="0">
      <alignment vertical="center"/>
    </xf>
    <xf numFmtId="176" fontId="1" fillId="0" borderId="1">
      <alignment horizontal="right" vertical="center"/>
    </xf>
    <xf numFmtId="0" fontId="25" fillId="0" borderId="0" applyNumberFormat="0" applyFill="0" applyBorder="0" applyAlignment="0" applyProtection="0">
      <alignment vertical="center"/>
    </xf>
    <xf numFmtId="0" fontId="16" fillId="7" borderId="16" applyNumberFormat="0" applyFont="0" applyAlignment="0" applyProtection="0">
      <alignment vertical="center"/>
    </xf>
    <xf numFmtId="0" fontId="23" fillId="8"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3" fillId="9" borderId="0" applyNumberFormat="0" applyBorder="0" applyAlignment="0" applyProtection="0">
      <alignment vertical="center"/>
    </xf>
    <xf numFmtId="0" fontId="26" fillId="0" borderId="18" applyNumberFormat="0" applyFill="0" applyAlignment="0" applyProtection="0">
      <alignment vertical="center"/>
    </xf>
    <xf numFmtId="0" fontId="23" fillId="10" borderId="0" applyNumberFormat="0" applyBorder="0" applyAlignment="0" applyProtection="0">
      <alignment vertical="center"/>
    </xf>
    <xf numFmtId="0" fontId="32" fillId="11" borderId="19" applyNumberFormat="0" applyAlignment="0" applyProtection="0">
      <alignment vertical="center"/>
    </xf>
    <xf numFmtId="0" fontId="33" fillId="11" borderId="15" applyNumberFormat="0" applyAlignment="0" applyProtection="0">
      <alignment vertical="center"/>
    </xf>
    <xf numFmtId="0" fontId="34" fillId="12" borderId="20" applyNumberFormat="0" applyAlignment="0" applyProtection="0">
      <alignment vertical="center"/>
    </xf>
    <xf numFmtId="0" fontId="20" fillId="13" borderId="0" applyNumberFormat="0" applyBorder="0" applyAlignment="0" applyProtection="0">
      <alignment vertical="center"/>
    </xf>
    <xf numFmtId="0" fontId="23" fillId="14" borderId="0" applyNumberFormat="0" applyBorder="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10" fontId="1" fillId="0" borderId="1">
      <alignment horizontal="right" vertical="center"/>
    </xf>
    <xf numFmtId="0" fontId="20" fillId="17" borderId="0" applyNumberFormat="0" applyBorder="0" applyAlignment="0" applyProtection="0">
      <alignment vertical="center"/>
    </xf>
    <xf numFmtId="0" fontId="23"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179" fontId="1" fillId="0" borderId="1">
      <alignment horizontal="right" vertical="center"/>
    </xf>
    <xf numFmtId="49" fontId="1" fillId="0" borderId="1">
      <alignment horizontal="left" vertical="center" wrapText="1"/>
    </xf>
    <xf numFmtId="179" fontId="1" fillId="0" borderId="1">
      <alignment horizontal="right" vertical="center"/>
    </xf>
    <xf numFmtId="180" fontId="1" fillId="0" borderId="1">
      <alignment horizontal="right" vertical="center"/>
    </xf>
    <xf numFmtId="178" fontId="1" fillId="0" borderId="1">
      <alignment horizontal="right" vertical="center"/>
    </xf>
  </cellStyleXfs>
  <cellXfs count="154">
    <xf numFmtId="0" fontId="0" fillId="0" borderId="0" xfId="0" applyFont="1">
      <alignment vertical="top"/>
    </xf>
    <xf numFmtId="49" fontId="1" fillId="0" borderId="0" xfId="53" applyNumberFormat="1" applyFont="1" applyBorder="1" applyAlignment="1">
      <alignment horizontal="right" vertical="center" wrapText="1"/>
    </xf>
    <xf numFmtId="49" fontId="2" fillId="0" borderId="0" xfId="53" applyNumberFormat="1" applyFont="1" applyBorder="1" applyAlignment="1">
      <alignment horizontal="center" vertical="center" wrapText="1"/>
    </xf>
    <xf numFmtId="49" fontId="1" fillId="0" borderId="0" xfId="53" applyNumberFormat="1" applyFont="1" applyBorder="1">
      <alignment horizontal="left" vertical="center" wrapText="1"/>
    </xf>
    <xf numFmtId="49"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1" fillId="0" borderId="1" xfId="0" applyNumberFormat="1" applyFont="1" applyBorder="1" applyAlignment="1">
      <alignment horizontal="left" vertical="center" wrapText="1"/>
    </xf>
    <xf numFmtId="49" fontId="1" fillId="0" borderId="1" xfId="0" applyNumberFormat="1" applyFont="1" applyBorder="1" applyAlignment="1">
      <alignment horizontal="center" vertical="center" wrapText="1"/>
    </xf>
    <xf numFmtId="178" fontId="1" fillId="0" borderId="1" xfId="0" applyNumberFormat="1" applyFont="1" applyBorder="1" applyAlignment="1">
      <alignment horizontal="right" vertical="center" wrapText="1"/>
    </xf>
    <xf numFmtId="179" fontId="1" fillId="0" borderId="1" xfId="0" applyNumberFormat="1" applyFont="1" applyBorder="1" applyAlignment="1">
      <alignment horizontal="right" vertical="center" wrapText="1"/>
    </xf>
    <xf numFmtId="0" fontId="5" fillId="0" borderId="0" xfId="0" applyFont="1" applyBorder="1" applyAlignment="1">
      <alignment horizontal="right"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8" fillId="0" borderId="0" xfId="0" applyFont="1" applyBorder="1" applyAlignment="1" applyProtection="1">
      <alignment horizontal="left" vertical="center"/>
      <protection locked="0"/>
    </xf>
    <xf numFmtId="0" fontId="9" fillId="0" borderId="1" xfId="0" applyFont="1" applyBorder="1" applyAlignment="1">
      <alignment horizontal="center" vertical="center" wrapText="1"/>
    </xf>
    <xf numFmtId="0" fontId="9" fillId="0" borderId="1" xfId="0" applyFont="1" applyBorder="1" applyAlignment="1" applyProtection="1">
      <alignment horizontal="center" vertical="center"/>
      <protection locked="0"/>
    </xf>
    <xf numFmtId="49" fontId="10" fillId="0" borderId="1" xfId="53" applyNumberFormat="1" applyFont="1" applyBorder="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pplyProtection="1">
      <alignment horizontal="center" vertical="center"/>
      <protection locked="0"/>
    </xf>
    <xf numFmtId="49" fontId="10" fillId="0" borderId="1" xfId="53" applyNumberFormat="1" applyFont="1" applyBorder="1" applyAlignment="1">
      <alignment horizontal="left" vertical="center" wrapText="1" indent="1"/>
    </xf>
    <xf numFmtId="0" fontId="8" fillId="0" borderId="1" xfId="0" applyFont="1" applyBorder="1" applyAlignment="1">
      <alignment horizontal="left" vertical="center" wrapText="1"/>
    </xf>
    <xf numFmtId="0" fontId="5" fillId="0" borderId="0" xfId="0" applyFont="1" applyBorder="1" applyAlignment="1" applyProtection="1">
      <alignment horizontal="right" vertical="center"/>
      <protection locked="0"/>
    </xf>
    <xf numFmtId="0" fontId="11" fillId="0" borderId="0" xfId="0" applyFont="1" applyBorder="1" applyAlignment="1">
      <alignment horizontal="center" vertical="center" wrapText="1"/>
    </xf>
    <xf numFmtId="0" fontId="12" fillId="0" borderId="0" xfId="0" applyFont="1" applyBorder="1" applyAlignment="1">
      <alignment horizontal="center" vertical="center"/>
    </xf>
    <xf numFmtId="0" fontId="8" fillId="0" borderId="0" xfId="0" applyFont="1" applyBorder="1" applyAlignment="1">
      <alignment horizontal="left" vertical="center" wrapText="1"/>
    </xf>
    <xf numFmtId="0" fontId="13" fillId="0" borderId="0" xfId="0" applyFont="1" applyBorder="1" applyAlignment="1">
      <alignment wrapText="1"/>
    </xf>
    <xf numFmtId="0" fontId="14" fillId="0" borderId="0" xfId="0" applyFont="1" applyBorder="1" applyAlignment="1">
      <alignment horizontal="right" wrapText="1"/>
    </xf>
    <xf numFmtId="0" fontId="14" fillId="0" borderId="0" xfId="0" applyFont="1" applyBorder="1" applyAlignment="1">
      <alignment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xf>
    <xf numFmtId="179" fontId="10" fillId="0" borderId="1" xfId="0" applyNumberFormat="1" applyFont="1" applyBorder="1" applyAlignment="1">
      <alignment horizontal="right" vertical="center" wrapText="1"/>
    </xf>
    <xf numFmtId="0" fontId="8" fillId="0" borderId="0" xfId="0" applyFont="1" applyBorder="1" applyAlignment="1" applyProtection="1">
      <alignment horizontal="right"/>
      <protection locked="0"/>
    </xf>
    <xf numFmtId="0" fontId="8" fillId="0" borderId="0" xfId="0" applyFont="1" applyBorder="1" applyAlignment="1">
      <alignment horizontal="right" vertical="center" wrapText="1"/>
    </xf>
    <xf numFmtId="0" fontId="15" fillId="0" borderId="0" xfId="0" applyFont="1" applyBorder="1" applyAlignment="1" applyProtection="1">
      <alignment horizontal="right" vertical="center" wrapText="1"/>
      <protection locked="0"/>
    </xf>
    <xf numFmtId="0" fontId="12" fillId="0" borderId="0" xfId="0" applyFont="1" applyBorder="1" applyAlignment="1">
      <alignment horizontal="center" vertical="center" wrapText="1"/>
    </xf>
    <xf numFmtId="0" fontId="12" fillId="0" borderId="0" xfId="0" applyFont="1" applyBorder="1" applyAlignment="1" applyProtection="1">
      <alignment horizontal="center" vertical="center" wrapText="1"/>
      <protection locked="0"/>
    </xf>
    <xf numFmtId="0" fontId="8" fillId="0" borderId="0" xfId="0" applyFont="1" applyBorder="1" applyAlignment="1" applyProtection="1">
      <alignment vertical="top" wrapText="1"/>
      <protection locked="0"/>
    </xf>
    <xf numFmtId="0" fontId="13"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Border="1" applyAlignment="1" applyProtection="1">
      <alignment horizontal="center" vertical="center" wrapText="1"/>
      <protection locked="0"/>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9" xfId="0" applyFont="1" applyBorder="1" applyAlignment="1" applyProtection="1">
      <alignment horizontal="center" vertical="center" wrapText="1"/>
      <protection locked="0"/>
    </xf>
    <xf numFmtId="0" fontId="13" fillId="0" borderId="5"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0" xfId="0" applyFont="1" applyBorder="1" applyAlignment="1" applyProtection="1">
      <alignment horizontal="center" vertical="center" wrapText="1"/>
      <protection locked="0"/>
    </xf>
    <xf numFmtId="0" fontId="8" fillId="0" borderId="5"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center" vertical="center"/>
    </xf>
    <xf numFmtId="0" fontId="8" fillId="0" borderId="12" xfId="0" applyFont="1" applyBorder="1" applyAlignment="1">
      <alignment horizontal="left" vertical="center"/>
    </xf>
    <xf numFmtId="0" fontId="8" fillId="0" borderId="10" xfId="0" applyFont="1" applyBorder="1" applyAlignment="1">
      <alignment horizontal="left" vertical="center"/>
    </xf>
    <xf numFmtId="0" fontId="15" fillId="0" borderId="0" xfId="0" applyFont="1" applyBorder="1" applyAlignment="1" applyProtection="1">
      <alignment horizontal="right" vertical="center"/>
      <protection locked="0"/>
    </xf>
    <xf numFmtId="0" fontId="15" fillId="0" borderId="0" xfId="0" applyFont="1" applyBorder="1" applyAlignment="1">
      <alignment horizontal="right" vertical="center" wrapText="1"/>
    </xf>
    <xf numFmtId="0" fontId="12" fillId="0" borderId="0" xfId="0" applyFont="1" applyBorder="1" applyAlignment="1" applyProtection="1">
      <alignment horizontal="center" vertical="center"/>
      <protection locked="0"/>
    </xf>
    <xf numFmtId="0" fontId="8" fillId="0" borderId="0" xfId="0" applyFont="1" applyBorder="1" applyAlignment="1" applyProtection="1">
      <alignment horizontal="right" wrapText="1"/>
      <protection locked="0"/>
    </xf>
    <xf numFmtId="0" fontId="8" fillId="0" borderId="0" xfId="0" applyFont="1" applyBorder="1" applyAlignment="1">
      <alignment horizontal="right" wrapText="1"/>
    </xf>
    <xf numFmtId="0" fontId="13" fillId="0" borderId="4" xfId="0" applyFont="1" applyBorder="1" applyAlignment="1" applyProtection="1">
      <alignment horizontal="center" vertical="center"/>
      <protection locked="0"/>
    </xf>
    <xf numFmtId="0" fontId="13" fillId="0" borderId="13"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2" xfId="0" applyFont="1" applyBorder="1" applyAlignment="1" applyProtection="1">
      <alignment horizontal="center" vertical="center"/>
      <protection locked="0"/>
    </xf>
    <xf numFmtId="0" fontId="13" fillId="0" borderId="12"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8" fillId="0" borderId="0" xfId="0" applyFont="1" applyBorder="1" applyAlignment="1">
      <alignment horizontal="left" vertical="center"/>
    </xf>
    <xf numFmtId="0" fontId="13" fillId="0" borderId="0" xfId="0" applyFont="1" applyBorder="1" applyAlignment="1"/>
    <xf numFmtId="0" fontId="9" fillId="0" borderId="8"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0" borderId="10" xfId="0" applyFont="1" applyBorder="1" applyAlignment="1" applyProtection="1">
      <alignment horizontal="center" vertical="center"/>
      <protection locked="0"/>
    </xf>
    <xf numFmtId="0" fontId="8" fillId="0" borderId="10" xfId="0" applyFont="1" applyBorder="1" applyAlignment="1">
      <alignment horizontal="right" vertical="center"/>
    </xf>
    <xf numFmtId="179" fontId="8" fillId="0" borderId="1" xfId="0" applyNumberFormat="1" applyFont="1" applyBorder="1" applyAlignment="1">
      <alignment horizontal="right" vertical="center"/>
    </xf>
    <xf numFmtId="0" fontId="8" fillId="0" borderId="5" xfId="0" applyFont="1" applyBorder="1" applyAlignment="1">
      <alignment horizontal="left" vertical="center" wrapText="1" indent="2"/>
    </xf>
    <xf numFmtId="0" fontId="8" fillId="0" borderId="10" xfId="0" applyFont="1" applyBorder="1" applyAlignment="1">
      <alignment horizontal="center" vertical="center" wrapText="1"/>
    </xf>
    <xf numFmtId="178" fontId="10" fillId="0" borderId="1" xfId="56" applyNumberFormat="1" applyFont="1" applyBorder="1" applyAlignment="1">
      <alignment horizontal="center" vertical="center" wrapText="1"/>
    </xf>
    <xf numFmtId="179" fontId="10" fillId="0" borderId="1" xfId="0" applyNumberFormat="1" applyFont="1" applyBorder="1" applyAlignment="1">
      <alignment horizontal="right" vertical="center"/>
    </xf>
    <xf numFmtId="0" fontId="9" fillId="0" borderId="4"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protection locked="0"/>
    </xf>
    <xf numFmtId="0" fontId="9" fillId="0" borderId="9" xfId="0" applyFont="1" applyBorder="1" applyAlignment="1" applyProtection="1">
      <alignment horizontal="center" vertical="center" wrapText="1"/>
      <protection locked="0"/>
    </xf>
    <xf numFmtId="0" fontId="9" fillId="0" borderId="12" xfId="0" applyFont="1" applyBorder="1" applyAlignment="1">
      <alignment horizontal="center" vertical="center" wrapText="1"/>
    </xf>
    <xf numFmtId="0" fontId="9" fillId="0" borderId="12" xfId="0" applyFont="1" applyBorder="1" applyAlignment="1" applyProtection="1">
      <alignment horizontal="center" vertical="center"/>
      <protection locked="0"/>
    </xf>
    <xf numFmtId="0" fontId="9" fillId="0" borderId="12"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8" fillId="0" borderId="0" xfId="0" applyFont="1" applyBorder="1" applyAlignment="1">
      <alignment horizontal="right"/>
    </xf>
    <xf numFmtId="0" fontId="9" fillId="0" borderId="13" xfId="0" applyFont="1" applyBorder="1" applyAlignment="1">
      <alignment horizontal="center" vertical="center" wrapText="1"/>
    </xf>
    <xf numFmtId="0" fontId="16" fillId="0" borderId="0" xfId="0" applyFont="1" applyBorder="1" applyAlignment="1"/>
    <xf numFmtId="0" fontId="14" fillId="0" borderId="0" xfId="0" applyFont="1" applyBorder="1" applyAlignment="1">
      <alignment horizontal="right" vertical="center"/>
    </xf>
    <xf numFmtId="0" fontId="8" fillId="0" borderId="0" xfId="0" applyFont="1" applyBorder="1" applyAlignment="1" applyProtection="1">
      <alignment horizontal="left" vertical="center" wrapText="1"/>
      <protection locked="0"/>
    </xf>
    <xf numFmtId="0" fontId="13" fillId="0" borderId="0" xfId="0" applyFont="1" applyBorder="1" applyAlignment="1">
      <alignment horizontal="left" vertical="center" wrapText="1"/>
    </xf>
    <xf numFmtId="0" fontId="14" fillId="0" borderId="0" xfId="0" applyFont="1" applyBorder="1" applyAlignment="1">
      <alignment horizontal="right"/>
    </xf>
    <xf numFmtId="179" fontId="10" fillId="0" borderId="1" xfId="54" applyNumberFormat="1" applyFont="1" applyBorder="1">
      <alignment horizontal="right" vertical="center"/>
    </xf>
    <xf numFmtId="0" fontId="8" fillId="0" borderId="1" xfId="0" applyFont="1" applyBorder="1" applyAlignment="1">
      <alignment horizontal="left" vertical="center" wrapText="1" indent="2"/>
    </xf>
    <xf numFmtId="0" fontId="8" fillId="0" borderId="1" xfId="0" applyFont="1" applyBorder="1" applyAlignment="1">
      <alignment horizontal="left" vertical="center" wrapText="1" indent="4"/>
    </xf>
    <xf numFmtId="0" fontId="14"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1" fillId="0" borderId="0" xfId="0" applyFont="1" applyBorder="1" applyAlignment="1">
      <alignment horizontal="center" vertical="center"/>
    </xf>
    <xf numFmtId="0" fontId="8" fillId="0" borderId="0" xfId="0" applyFont="1" applyBorder="1" applyAlignment="1" applyProtection="1">
      <alignment horizontal="right" vertical="center"/>
      <protection locked="0"/>
    </xf>
    <xf numFmtId="49" fontId="14" fillId="0" borderId="0" xfId="0" applyNumberFormat="1" applyFont="1" applyBorder="1" applyAlignment="1"/>
    <xf numFmtId="0" fontId="10" fillId="0" borderId="0" xfId="0" applyFont="1" applyBorder="1" applyAlignment="1">
      <alignment horizontal="left" vertical="center"/>
    </xf>
    <xf numFmtId="0" fontId="17" fillId="0" borderId="2" xfId="0" applyFont="1" applyBorder="1" applyAlignment="1" applyProtection="1">
      <alignment horizontal="center" vertical="center" wrapText="1"/>
      <protection locked="0"/>
    </xf>
    <xf numFmtId="0" fontId="17" fillId="0" borderId="2" xfId="0" applyFont="1" applyBorder="1" applyAlignment="1">
      <alignment horizontal="center" vertical="center" wrapText="1"/>
    </xf>
    <xf numFmtId="0" fontId="17" fillId="0" borderId="6" xfId="0" applyFont="1" applyBorder="1" applyAlignment="1" applyProtection="1">
      <alignment horizontal="center" vertical="center" wrapText="1"/>
      <protection locked="0"/>
    </xf>
    <xf numFmtId="0" fontId="17" fillId="0" borderId="6" xfId="0" applyFont="1" applyBorder="1" applyAlignment="1">
      <alignment horizontal="center" vertical="center" wrapText="1"/>
    </xf>
    <xf numFmtId="0" fontId="17" fillId="0" borderId="5" xfId="0" applyFont="1" applyBorder="1" applyAlignment="1" applyProtection="1">
      <alignment horizontal="center" vertical="center" wrapText="1"/>
      <protection locked="0"/>
    </xf>
    <xf numFmtId="0" fontId="17" fillId="0" borderId="5" xfId="0" applyFont="1" applyBorder="1" applyAlignment="1">
      <alignment horizontal="center" vertical="center" wrapText="1"/>
    </xf>
    <xf numFmtId="0" fontId="14" fillId="0" borderId="1" xfId="0" applyFont="1" applyBorder="1" applyAlignment="1">
      <alignment horizontal="center" vertical="center"/>
    </xf>
    <xf numFmtId="49" fontId="10" fillId="0" borderId="1" xfId="0" applyNumberFormat="1" applyFont="1" applyBorder="1" applyAlignment="1">
      <alignment horizontal="left" vertical="center" wrapText="1"/>
    </xf>
    <xf numFmtId="0" fontId="14"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0" borderId="13" xfId="0" applyFont="1" applyBorder="1" applyAlignment="1">
      <alignment horizontal="left"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4" fillId="0" borderId="0" xfId="0" applyFont="1" applyBorder="1">
      <alignment vertical="top"/>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13" xfId="0" applyFont="1" applyBorder="1" applyAlignment="1">
      <alignment horizontal="center" vertical="center"/>
    </xf>
    <xf numFmtId="0" fontId="17" fillId="0" borderId="5" xfId="0" applyFont="1" applyBorder="1" applyAlignment="1">
      <alignment horizontal="center" vertical="center"/>
    </xf>
    <xf numFmtId="49" fontId="1" fillId="0" borderId="1" xfId="53" applyNumberFormat="1" applyFont="1" applyBorder="1" applyAlignment="1">
      <alignment horizontal="right" vertical="center" wrapText="1"/>
    </xf>
    <xf numFmtId="49" fontId="2" fillId="0" borderId="1" xfId="53" applyNumberFormat="1" applyFont="1" applyBorder="1" applyAlignment="1">
      <alignment horizontal="center" vertical="center" wrapText="1"/>
    </xf>
    <xf numFmtId="49" fontId="1" fillId="0" borderId="1" xfId="53" applyNumberFormat="1" applyFont="1" applyBorder="1">
      <alignment horizontal="left" vertical="center" wrapText="1"/>
    </xf>
    <xf numFmtId="49" fontId="3" fillId="0" borderId="1" xfId="53" applyNumberFormat="1" applyFont="1" applyBorder="1" applyAlignment="1">
      <alignment horizontal="center" vertical="center" wrapText="1"/>
    </xf>
    <xf numFmtId="49" fontId="1" fillId="0" borderId="1" xfId="53" applyNumberFormat="1" applyFont="1" applyBorder="1" applyAlignment="1">
      <alignment horizontal="center" vertical="center" wrapText="1"/>
    </xf>
    <xf numFmtId="179" fontId="1" fillId="0" borderId="1" xfId="53" applyNumberFormat="1" applyFont="1" applyBorder="1" applyAlignment="1">
      <alignment horizontal="right" vertical="center" wrapText="1"/>
    </xf>
    <xf numFmtId="178" fontId="1" fillId="0" borderId="1" xfId="56" applyNumberFormat="1" applyFont="1" applyBorder="1" applyAlignment="1">
      <alignment horizontal="center" vertical="center" wrapText="1"/>
    </xf>
    <xf numFmtId="49" fontId="18" fillId="0" borderId="1" xfId="53" applyNumberFormat="1" applyFont="1" applyBorder="1" applyAlignment="1">
      <alignment horizontal="right" vertical="center" wrapText="1"/>
    </xf>
    <xf numFmtId="49" fontId="1" fillId="0" borderId="9" xfId="53" applyNumberFormat="1" applyFont="1" applyBorder="1" applyAlignment="1">
      <alignment horizontal="right" vertical="center" wrapText="1"/>
    </xf>
    <xf numFmtId="179" fontId="1" fillId="0" borderId="14" xfId="54" applyBorder="1" applyAlignment="1">
      <alignment horizontal="right" vertical="center" wrapText="1"/>
    </xf>
    <xf numFmtId="49" fontId="1" fillId="0" borderId="1" xfId="53" applyNumberFormat="1" applyFont="1" applyBorder="1" applyAlignment="1">
      <alignment horizontal="left" vertical="center" wrapText="1" indent="2"/>
    </xf>
    <xf numFmtId="49" fontId="1" fillId="0" borderId="1" xfId="53" applyNumberFormat="1" applyFont="1" applyBorder="1" applyAlignment="1">
      <alignment horizontal="left" vertical="center" wrapText="1" indent="4"/>
    </xf>
    <xf numFmtId="49" fontId="19" fillId="0" borderId="1" xfId="0" applyNumberFormat="1" applyFont="1" applyBorder="1" applyAlignment="1">
      <alignment horizontal="right" vertical="center" wrapText="1"/>
    </xf>
    <xf numFmtId="49" fontId="2" fillId="0" borderId="1" xfId="0" applyNumberFormat="1" applyFont="1" applyBorder="1" applyAlignment="1">
      <alignment horizontal="center" vertical="center" wrapText="1"/>
    </xf>
    <xf numFmtId="49" fontId="19" fillId="0" borderId="1" xfId="53" applyNumberFormat="1" applyFont="1" applyBorder="1">
      <alignment horizontal="left" vertical="center" wrapText="1"/>
    </xf>
    <xf numFmtId="179" fontId="1" fillId="0" borderId="1" xfId="0" applyNumberFormat="1" applyFont="1" applyBorder="1" applyAlignment="1">
      <alignment horizontal="right" vertical="center"/>
    </xf>
    <xf numFmtId="179" fontId="19" fillId="0" borderId="1" xfId="0" applyNumberFormat="1" applyFont="1" applyBorder="1" applyAlignment="1">
      <alignment horizontal="left" vertical="center"/>
    </xf>
    <xf numFmtId="179" fontId="1" fillId="0" borderId="14" xfId="54" applyBorder="1">
      <alignment horizontal="right" vertical="center"/>
    </xf>
    <xf numFmtId="179" fontId="1" fillId="0" borderId="1" xfId="0" applyNumberFormat="1" applyFont="1" applyBorder="1" applyAlignment="1">
      <alignment horizontal="left" vertical="center"/>
    </xf>
    <xf numFmtId="179" fontId="1" fillId="0" borderId="1" xfId="54" applyNumberFormat="1" applyFont="1" applyBorder="1">
      <alignment horizontal="right" vertical="center"/>
    </xf>
    <xf numFmtId="49" fontId="19" fillId="0" borderId="1" xfId="0" applyNumberFormat="1" applyFont="1" applyBorder="1" applyAlignment="1">
      <alignment horizontal="center" vertical="center" wrapText="1"/>
    </xf>
    <xf numFmtId="179" fontId="1" fillId="0" borderId="1" xfId="54">
      <alignment horizontal="right" vertical="center"/>
    </xf>
    <xf numFmtId="179" fontId="1" fillId="0" borderId="5" xfId="54" applyBorder="1" applyAlignment="1">
      <alignment horizontal="right" vertical="center" wrapText="1"/>
    </xf>
    <xf numFmtId="179" fontId="1" fillId="0" borderId="1" xfId="54" applyAlignment="1">
      <alignment horizontal="right" vertical="center" wrapText="1"/>
    </xf>
    <xf numFmtId="179" fontId="1" fillId="0" borderId="14" xfId="0" applyNumberFormat="1" applyFont="1" applyFill="1" applyBorder="1" applyAlignment="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workbookViewId="0">
      <selection activeCell="D20" sqref="D20"/>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29" t="s">
        <v>0</v>
      </c>
      <c r="B1" s="141"/>
      <c r="C1" s="141"/>
      <c r="D1" s="141"/>
    </row>
    <row r="2" ht="28.5" customHeight="1" spans="1:4">
      <c r="A2" s="142" t="s">
        <v>1</v>
      </c>
      <c r="B2" s="142"/>
      <c r="C2" s="142"/>
      <c r="D2" s="142"/>
    </row>
    <row r="3" ht="18.75" customHeight="1" spans="1:4">
      <c r="A3" s="131" t="str">
        <f>"单位名称："&amp;"玉溪市残疾人联合会"</f>
        <v>单位名称：玉溪市残疾人联合会</v>
      </c>
      <c r="B3" s="131"/>
      <c r="C3" s="131"/>
      <c r="D3" s="129" t="s">
        <v>2</v>
      </c>
    </row>
    <row r="4" ht="18.75" customHeight="1" spans="1:4">
      <c r="A4" s="132" t="s">
        <v>3</v>
      </c>
      <c r="B4" s="132"/>
      <c r="C4" s="132" t="s">
        <v>4</v>
      </c>
      <c r="D4" s="132"/>
    </row>
    <row r="5" ht="18.75" customHeight="1" spans="1:4">
      <c r="A5" s="132" t="s">
        <v>5</v>
      </c>
      <c r="B5" s="132" t="s">
        <v>6</v>
      </c>
      <c r="C5" s="132" t="s">
        <v>7</v>
      </c>
      <c r="D5" s="132" t="s">
        <v>6</v>
      </c>
    </row>
    <row r="6" ht="18.75" customHeight="1" spans="1:4">
      <c r="A6" s="131" t="s">
        <v>8</v>
      </c>
      <c r="B6" s="146">
        <v>14904566.64</v>
      </c>
      <c r="C6" s="147" t="str">
        <f>"一"&amp;"、"&amp;"社会保障和就业支出"</f>
        <v>一、社会保障和就业支出</v>
      </c>
      <c r="D6" s="146">
        <v>14113283.59</v>
      </c>
    </row>
    <row r="7" ht="18.75" customHeight="1" spans="1:4">
      <c r="A7" s="131" t="s">
        <v>9</v>
      </c>
      <c r="B7" s="146">
        <v>8470000</v>
      </c>
      <c r="C7" s="147" t="str">
        <f>"二"&amp;"、"&amp;"卫生健康支出"</f>
        <v>二、卫生健康支出</v>
      </c>
      <c r="D7" s="146">
        <v>434199.05</v>
      </c>
    </row>
    <row r="8" ht="18.75" customHeight="1" spans="1:4">
      <c r="A8" s="131" t="s">
        <v>10</v>
      </c>
      <c r="B8" s="148"/>
      <c r="C8" s="147" t="str">
        <f>"三"&amp;"、"&amp;"住房保障支出"</f>
        <v>三、住房保障支出</v>
      </c>
      <c r="D8" s="146">
        <v>357084</v>
      </c>
    </row>
    <row r="9" ht="18.75" customHeight="1" spans="1:4">
      <c r="A9" s="131" t="s">
        <v>11</v>
      </c>
      <c r="B9" s="148"/>
      <c r="C9" s="147" t="str">
        <f>"四"&amp;"、"&amp;"其他支出"</f>
        <v>四、其他支出</v>
      </c>
      <c r="D9" s="146">
        <v>8470000</v>
      </c>
    </row>
    <row r="10" ht="18.75" customHeight="1" spans="1:4">
      <c r="A10" s="131" t="s">
        <v>12</v>
      </c>
      <c r="B10" s="148"/>
      <c r="C10" s="147" t="str">
        <f>"五"&amp;"、"&amp;"转移性支出"</f>
        <v>五、转移性支出</v>
      </c>
      <c r="D10" s="148"/>
    </row>
    <row r="11" ht="18.75" customHeight="1" spans="1:4">
      <c r="A11" s="131" t="s">
        <v>13</v>
      </c>
      <c r="B11" s="148"/>
      <c r="C11" s="131"/>
      <c r="D11" s="131"/>
    </row>
    <row r="12" ht="18.75" customHeight="1" spans="1:4">
      <c r="A12" s="131" t="s">
        <v>14</v>
      </c>
      <c r="B12" s="148"/>
      <c r="C12" s="131"/>
      <c r="D12" s="131"/>
    </row>
    <row r="13" ht="18.75" customHeight="1" spans="1:4">
      <c r="A13" s="131" t="s">
        <v>15</v>
      </c>
      <c r="B13" s="148"/>
      <c r="C13" s="131"/>
      <c r="D13" s="131"/>
    </row>
    <row r="14" ht="18.75" customHeight="1" spans="1:4">
      <c r="A14" s="131" t="s">
        <v>16</v>
      </c>
      <c r="B14" s="148"/>
      <c r="C14" s="131"/>
      <c r="D14" s="131"/>
    </row>
    <row r="15" ht="18.75" customHeight="1" spans="1:4">
      <c r="A15" s="131" t="s">
        <v>17</v>
      </c>
      <c r="B15" s="148"/>
      <c r="C15" s="131"/>
      <c r="D15" s="131"/>
    </row>
    <row r="16" ht="18.75" customHeight="1" spans="1:4">
      <c r="A16" s="149" t="s">
        <v>18</v>
      </c>
      <c r="B16" s="150">
        <v>23374566.64</v>
      </c>
      <c r="C16" s="149" t="s">
        <v>19</v>
      </c>
      <c r="D16" s="150">
        <v>23374566.64</v>
      </c>
    </row>
    <row r="17" ht="18.75" customHeight="1" spans="1:4">
      <c r="A17" s="143" t="s">
        <v>20</v>
      </c>
      <c r="B17" s="131"/>
      <c r="C17" s="143" t="s">
        <v>21</v>
      </c>
      <c r="D17" s="131"/>
    </row>
    <row r="18" ht="18.75" customHeight="1" spans="1:4">
      <c r="A18" s="6" t="s">
        <v>22</v>
      </c>
      <c r="B18" s="148"/>
      <c r="C18" s="6" t="s">
        <v>22</v>
      </c>
      <c r="D18" s="148"/>
    </row>
    <row r="19" ht="18.75" customHeight="1" spans="1:4">
      <c r="A19" s="6" t="s">
        <v>23</v>
      </c>
      <c r="B19" s="148"/>
      <c r="C19" s="6" t="s">
        <v>23</v>
      </c>
      <c r="D19" s="148"/>
    </row>
    <row r="20" ht="18.75" customHeight="1" spans="1:4">
      <c r="A20" s="149" t="s">
        <v>24</v>
      </c>
      <c r="B20" s="150">
        <v>23374566.64</v>
      </c>
      <c r="C20" s="149" t="s">
        <v>25</v>
      </c>
      <c r="D20" s="150">
        <v>23374566.64</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selection activeCell="F19" sqref="F19"/>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2:6">
      <c r="B1" s="97"/>
      <c r="F1" s="98" t="s">
        <v>405</v>
      </c>
    </row>
    <row r="2" ht="28.5" customHeight="1" spans="1:6">
      <c r="A2" s="25" t="s">
        <v>406</v>
      </c>
      <c r="B2" s="25"/>
      <c r="C2" s="25"/>
      <c r="D2" s="25"/>
      <c r="E2" s="25"/>
      <c r="F2" s="25"/>
    </row>
    <row r="3" ht="15" customHeight="1" spans="1:6">
      <c r="A3" s="99" t="str">
        <f>"单位名称："&amp;"玉溪市残疾人联合会"</f>
        <v>单位名称：玉溪市残疾人联合会</v>
      </c>
      <c r="B3" s="100"/>
      <c r="C3" s="100"/>
      <c r="D3" s="27"/>
      <c r="E3" s="27"/>
      <c r="F3" s="101" t="s">
        <v>407</v>
      </c>
    </row>
    <row r="4" ht="18.75" customHeight="1" spans="1:6">
      <c r="A4" s="35" t="s">
        <v>131</v>
      </c>
      <c r="B4" s="35" t="s">
        <v>68</v>
      </c>
      <c r="C4" s="35" t="s">
        <v>69</v>
      </c>
      <c r="D4" s="30" t="s">
        <v>408</v>
      </c>
      <c r="E4" s="37"/>
      <c r="F4" s="37"/>
    </row>
    <row r="5" ht="30" customHeight="1" spans="1:6">
      <c r="A5" s="33"/>
      <c r="B5" s="33"/>
      <c r="C5" s="33"/>
      <c r="D5" s="30" t="s">
        <v>30</v>
      </c>
      <c r="E5" s="37" t="s">
        <v>72</v>
      </c>
      <c r="F5" s="37" t="s">
        <v>73</v>
      </c>
    </row>
    <row r="6" ht="16.5" customHeight="1" spans="1:6">
      <c r="A6" s="37">
        <v>1</v>
      </c>
      <c r="B6" s="37">
        <v>2</v>
      </c>
      <c r="C6" s="37">
        <v>3</v>
      </c>
      <c r="D6" s="37">
        <v>4</v>
      </c>
      <c r="E6" s="37">
        <v>5</v>
      </c>
      <c r="F6" s="37">
        <v>6</v>
      </c>
    </row>
    <row r="7" ht="20.25" customHeight="1" spans="1:6">
      <c r="A7" s="22" t="s">
        <v>64</v>
      </c>
      <c r="B7" s="22"/>
      <c r="C7" s="22"/>
      <c r="D7" s="86">
        <v>8470000</v>
      </c>
      <c r="E7" s="102"/>
      <c r="F7" s="86">
        <v>8470000</v>
      </c>
    </row>
    <row r="8" ht="20.25" customHeight="1" spans="1:6">
      <c r="A8" s="103" t="s">
        <v>64</v>
      </c>
      <c r="B8" s="22" t="s">
        <v>99</v>
      </c>
      <c r="C8" s="22" t="s">
        <v>78</v>
      </c>
      <c r="D8" s="86">
        <v>8470000</v>
      </c>
      <c r="E8" s="102"/>
      <c r="F8" s="86">
        <v>8470000</v>
      </c>
    </row>
    <row r="9" ht="20.25" customHeight="1" spans="1:6">
      <c r="A9" s="103" t="s">
        <v>64</v>
      </c>
      <c r="B9" s="103" t="s">
        <v>100</v>
      </c>
      <c r="C9" s="103" t="s">
        <v>409</v>
      </c>
      <c r="D9" s="86">
        <v>8470000</v>
      </c>
      <c r="E9" s="102"/>
      <c r="F9" s="86">
        <v>8470000</v>
      </c>
    </row>
    <row r="10" ht="20.25" customHeight="1" spans="1:6">
      <c r="A10" s="103" t="s">
        <v>64</v>
      </c>
      <c r="B10" s="104" t="s">
        <v>101</v>
      </c>
      <c r="C10" s="104" t="s">
        <v>273</v>
      </c>
      <c r="D10" s="86">
        <v>8470000</v>
      </c>
      <c r="E10" s="102"/>
      <c r="F10" s="86">
        <v>8470000</v>
      </c>
    </row>
    <row r="11" ht="17.25" customHeight="1" spans="1:6">
      <c r="A11" s="105" t="s">
        <v>280</v>
      </c>
      <c r="B11" s="106"/>
      <c r="C11" s="106" t="s">
        <v>280</v>
      </c>
      <c r="D11" s="86">
        <v>8470000</v>
      </c>
      <c r="E11" s="102"/>
      <c r="F11" s="86">
        <v>8470000</v>
      </c>
    </row>
  </sheetData>
  <mergeCells count="7">
    <mergeCell ref="A2:F2"/>
    <mergeCell ref="A3:E3"/>
    <mergeCell ref="D4:F4"/>
    <mergeCell ref="A11:C11"/>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selection activeCell="A1" sqref="A1:Q1"/>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10" t="s">
        <v>410</v>
      </c>
      <c r="B1" s="10"/>
      <c r="C1" s="10"/>
      <c r="D1" s="10"/>
      <c r="E1" s="10"/>
      <c r="F1" s="10"/>
      <c r="G1" s="10"/>
      <c r="H1" s="10"/>
      <c r="I1" s="10"/>
      <c r="J1" s="10"/>
      <c r="K1" s="10"/>
      <c r="L1" s="10"/>
      <c r="M1" s="10"/>
      <c r="N1" s="10"/>
      <c r="O1" s="23"/>
      <c r="P1" s="23"/>
      <c r="Q1" s="10"/>
    </row>
    <row r="2" ht="27.75" customHeight="1" spans="1:17">
      <c r="A2" s="24" t="s">
        <v>411</v>
      </c>
      <c r="B2" s="25"/>
      <c r="C2" s="25"/>
      <c r="D2" s="25"/>
      <c r="E2" s="25"/>
      <c r="F2" s="25"/>
      <c r="G2" s="25"/>
      <c r="H2" s="25"/>
      <c r="I2" s="25"/>
      <c r="J2" s="25"/>
      <c r="K2" s="62"/>
      <c r="L2" s="25"/>
      <c r="M2" s="25"/>
      <c r="N2" s="25"/>
      <c r="O2" s="62"/>
      <c r="P2" s="62"/>
      <c r="Q2" s="25"/>
    </row>
    <row r="3" ht="18.75" customHeight="1" spans="1:17">
      <c r="A3" s="71" t="str">
        <f>"单位名称："&amp;"玉溪市残疾人联合会"</f>
        <v>单位名称：玉溪市残疾人联合会</v>
      </c>
      <c r="B3" s="72"/>
      <c r="C3" s="72"/>
      <c r="D3" s="72"/>
      <c r="E3" s="72"/>
      <c r="F3" s="72"/>
      <c r="G3" s="72"/>
      <c r="H3" s="72"/>
      <c r="I3" s="72"/>
      <c r="J3" s="72"/>
      <c r="O3" s="39"/>
      <c r="P3" s="39"/>
      <c r="Q3" s="95" t="s">
        <v>2</v>
      </c>
    </row>
    <row r="4" ht="15.75" customHeight="1" spans="1:17">
      <c r="A4" s="35" t="s">
        <v>412</v>
      </c>
      <c r="B4" s="73" t="s">
        <v>413</v>
      </c>
      <c r="C4" s="73" t="s">
        <v>414</v>
      </c>
      <c r="D4" s="73" t="s">
        <v>415</v>
      </c>
      <c r="E4" s="73" t="s">
        <v>416</v>
      </c>
      <c r="F4" s="73" t="s">
        <v>417</v>
      </c>
      <c r="G4" s="74" t="s">
        <v>138</v>
      </c>
      <c r="H4" s="74"/>
      <c r="I4" s="74"/>
      <c r="J4" s="74"/>
      <c r="K4" s="87"/>
      <c r="L4" s="74"/>
      <c r="M4" s="74"/>
      <c r="N4" s="74"/>
      <c r="O4" s="88"/>
      <c r="P4" s="87"/>
      <c r="Q4" s="96"/>
    </row>
    <row r="5" ht="17.25" customHeight="1" spans="1:17">
      <c r="A5" s="75"/>
      <c r="B5" s="76"/>
      <c r="C5" s="76"/>
      <c r="D5" s="76"/>
      <c r="E5" s="76"/>
      <c r="F5" s="76"/>
      <c r="G5" s="76" t="s">
        <v>30</v>
      </c>
      <c r="H5" s="76" t="s">
        <v>33</v>
      </c>
      <c r="I5" s="76" t="s">
        <v>418</v>
      </c>
      <c r="J5" s="76" t="s">
        <v>419</v>
      </c>
      <c r="K5" s="89" t="s">
        <v>420</v>
      </c>
      <c r="L5" s="90" t="s">
        <v>421</v>
      </c>
      <c r="M5" s="90"/>
      <c r="N5" s="90"/>
      <c r="O5" s="91"/>
      <c r="P5" s="92"/>
      <c r="Q5" s="78"/>
    </row>
    <row r="6" ht="54" customHeight="1" spans="1:17">
      <c r="A6" s="77"/>
      <c r="B6" s="78"/>
      <c r="C6" s="78"/>
      <c r="D6" s="78"/>
      <c r="E6" s="78"/>
      <c r="F6" s="78"/>
      <c r="G6" s="78"/>
      <c r="H6" s="78" t="s">
        <v>32</v>
      </c>
      <c r="I6" s="78"/>
      <c r="J6" s="78"/>
      <c r="K6" s="93"/>
      <c r="L6" s="78" t="s">
        <v>32</v>
      </c>
      <c r="M6" s="78" t="s">
        <v>39</v>
      </c>
      <c r="N6" s="78" t="s">
        <v>145</v>
      </c>
      <c r="O6" s="94" t="s">
        <v>41</v>
      </c>
      <c r="P6" s="93" t="s">
        <v>42</v>
      </c>
      <c r="Q6" s="78" t="s">
        <v>43</v>
      </c>
    </row>
    <row r="7" ht="15" customHeight="1" spans="1:17">
      <c r="A7" s="33">
        <v>1</v>
      </c>
      <c r="B7" s="79">
        <v>2</v>
      </c>
      <c r="C7" s="79">
        <v>3</v>
      </c>
      <c r="D7" s="79">
        <v>4</v>
      </c>
      <c r="E7" s="79">
        <v>5</v>
      </c>
      <c r="F7" s="79">
        <v>6</v>
      </c>
      <c r="G7" s="80">
        <v>7</v>
      </c>
      <c r="H7" s="80">
        <v>8</v>
      </c>
      <c r="I7" s="80">
        <v>9</v>
      </c>
      <c r="J7" s="80">
        <v>10</v>
      </c>
      <c r="K7" s="80">
        <v>11</v>
      </c>
      <c r="L7" s="80">
        <v>12</v>
      </c>
      <c r="M7" s="80">
        <v>13</v>
      </c>
      <c r="N7" s="80">
        <v>14</v>
      </c>
      <c r="O7" s="80">
        <v>15</v>
      </c>
      <c r="P7" s="80">
        <v>16</v>
      </c>
      <c r="Q7" s="80">
        <v>17</v>
      </c>
    </row>
    <row r="8" ht="21" customHeight="1" spans="1:17">
      <c r="A8" s="55" t="s">
        <v>64</v>
      </c>
      <c r="B8" s="56"/>
      <c r="C8" s="56"/>
      <c r="D8" s="56"/>
      <c r="E8" s="81"/>
      <c r="F8" s="82"/>
      <c r="G8" s="38">
        <v>13500</v>
      </c>
      <c r="H8" s="38">
        <v>13500</v>
      </c>
      <c r="I8" s="38"/>
      <c r="J8" s="38"/>
      <c r="K8" s="38"/>
      <c r="L8" s="38"/>
      <c r="M8" s="38"/>
      <c r="N8" s="38"/>
      <c r="O8" s="38"/>
      <c r="P8" s="38"/>
      <c r="Q8" s="38"/>
    </row>
    <row r="9" ht="21" customHeight="1" spans="1:17">
      <c r="A9" s="83" t="s">
        <v>64</v>
      </c>
      <c r="B9" s="56"/>
      <c r="C9" s="56"/>
      <c r="D9" s="84"/>
      <c r="E9" s="85"/>
      <c r="F9" s="82"/>
      <c r="G9" s="38">
        <v>13500</v>
      </c>
      <c r="H9" s="38">
        <v>13500</v>
      </c>
      <c r="I9" s="38"/>
      <c r="J9" s="38"/>
      <c r="K9" s="38"/>
      <c r="L9" s="38"/>
      <c r="M9" s="38"/>
      <c r="N9" s="38"/>
      <c r="O9" s="38"/>
      <c r="P9" s="38"/>
      <c r="Q9" s="38"/>
    </row>
    <row r="10" ht="21" customHeight="1" spans="1:17">
      <c r="A10" s="55" t="str">
        <f>"      "&amp;"公车购置及运维费"</f>
        <v>      公车购置及运维费</v>
      </c>
      <c r="B10" s="56" t="s">
        <v>422</v>
      </c>
      <c r="C10" s="56" t="str">
        <f>"C1804010201"&amp;"  "&amp;"机动车保险服务"</f>
        <v>C1804010201  机动车保险服务</v>
      </c>
      <c r="D10" s="84" t="s">
        <v>423</v>
      </c>
      <c r="E10" s="85">
        <v>1</v>
      </c>
      <c r="F10" s="86"/>
      <c r="G10" s="38">
        <v>13500</v>
      </c>
      <c r="H10" s="38">
        <v>13500</v>
      </c>
      <c r="I10" s="38"/>
      <c r="J10" s="38"/>
      <c r="K10" s="38"/>
      <c r="L10" s="38"/>
      <c r="M10" s="38"/>
      <c r="N10" s="38"/>
      <c r="O10" s="38"/>
      <c r="P10" s="38"/>
      <c r="Q10" s="38"/>
    </row>
    <row r="11" ht="21" customHeight="1" spans="1:17">
      <c r="A11" s="57" t="s">
        <v>280</v>
      </c>
      <c r="B11" s="58"/>
      <c r="C11" s="58"/>
      <c r="D11" s="58"/>
      <c r="E11" s="81"/>
      <c r="F11" s="82"/>
      <c r="G11" s="38">
        <v>13500</v>
      </c>
      <c r="H11" s="38">
        <v>13500</v>
      </c>
      <c r="I11" s="38"/>
      <c r="J11" s="38"/>
      <c r="K11" s="38"/>
      <c r="L11" s="38"/>
      <c r="M11" s="38"/>
      <c r="N11" s="38"/>
      <c r="O11" s="38"/>
      <c r="P11" s="38"/>
      <c r="Q11" s="38"/>
    </row>
  </sheetData>
  <mergeCells count="17">
    <mergeCell ref="A1:Q1"/>
    <mergeCell ref="A2:Q2"/>
    <mergeCell ref="A3:E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D16" sqref="D16"/>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40" t="s">
        <v>424</v>
      </c>
      <c r="B1" s="40"/>
      <c r="C1" s="40"/>
      <c r="D1" s="40"/>
      <c r="E1" s="40"/>
      <c r="F1" s="40"/>
      <c r="G1" s="40"/>
      <c r="H1" s="41"/>
      <c r="I1" s="40"/>
      <c r="J1" s="40"/>
      <c r="K1" s="40"/>
      <c r="L1" s="60"/>
      <c r="M1" s="41"/>
      <c r="N1" s="61"/>
    </row>
    <row r="2" ht="27.75" customHeight="1" spans="1:14">
      <c r="A2" s="24" t="s">
        <v>425</v>
      </c>
      <c r="B2" s="42"/>
      <c r="C2" s="42"/>
      <c r="D2" s="42"/>
      <c r="E2" s="42"/>
      <c r="F2" s="42"/>
      <c r="G2" s="42"/>
      <c r="H2" s="43"/>
      <c r="I2" s="42"/>
      <c r="J2" s="42"/>
      <c r="K2" s="42"/>
      <c r="L2" s="62"/>
      <c r="M2" s="43"/>
      <c r="N2" s="42"/>
    </row>
    <row r="3" ht="18.75" customHeight="1" spans="1:14">
      <c r="A3" s="26" t="str">
        <f>"单位名称："&amp;"玉溪市残疾人联合会"</f>
        <v>单位名称：玉溪市残疾人联合会</v>
      </c>
      <c r="B3" s="27"/>
      <c r="C3" s="27"/>
      <c r="D3" s="27"/>
      <c r="E3" s="27"/>
      <c r="F3" s="27"/>
      <c r="G3" s="27"/>
      <c r="H3" s="44"/>
      <c r="I3" s="29"/>
      <c r="J3" s="29"/>
      <c r="K3" s="29"/>
      <c r="L3" s="39"/>
      <c r="M3" s="63"/>
      <c r="N3" s="64" t="s">
        <v>2</v>
      </c>
    </row>
    <row r="4" ht="15.75" customHeight="1" spans="1:14">
      <c r="A4" s="45" t="s">
        <v>412</v>
      </c>
      <c r="B4" s="46" t="s">
        <v>426</v>
      </c>
      <c r="C4" s="46" t="s">
        <v>427</v>
      </c>
      <c r="D4" s="47" t="s">
        <v>138</v>
      </c>
      <c r="E4" s="47"/>
      <c r="F4" s="47"/>
      <c r="G4" s="47"/>
      <c r="H4" s="48"/>
      <c r="I4" s="47"/>
      <c r="J4" s="47"/>
      <c r="K4" s="47"/>
      <c r="L4" s="65"/>
      <c r="M4" s="48"/>
      <c r="N4" s="66"/>
    </row>
    <row r="5" ht="17.25" customHeight="1" spans="1:14">
      <c r="A5" s="49"/>
      <c r="B5" s="50"/>
      <c r="C5" s="50"/>
      <c r="D5" s="50" t="s">
        <v>30</v>
      </c>
      <c r="E5" s="50" t="s">
        <v>33</v>
      </c>
      <c r="F5" s="50" t="s">
        <v>418</v>
      </c>
      <c r="G5" s="50" t="s">
        <v>419</v>
      </c>
      <c r="H5" s="51" t="s">
        <v>420</v>
      </c>
      <c r="I5" s="67" t="s">
        <v>421</v>
      </c>
      <c r="J5" s="67"/>
      <c r="K5" s="67"/>
      <c r="L5" s="68"/>
      <c r="M5" s="69"/>
      <c r="N5" s="53"/>
    </row>
    <row r="6" ht="54" customHeight="1" spans="1:14">
      <c r="A6" s="52"/>
      <c r="B6" s="53"/>
      <c r="C6" s="53"/>
      <c r="D6" s="53"/>
      <c r="E6" s="53"/>
      <c r="F6" s="53"/>
      <c r="G6" s="53"/>
      <c r="H6" s="54"/>
      <c r="I6" s="53" t="s">
        <v>32</v>
      </c>
      <c r="J6" s="53" t="s">
        <v>39</v>
      </c>
      <c r="K6" s="53" t="s">
        <v>145</v>
      </c>
      <c r="L6" s="70" t="s">
        <v>41</v>
      </c>
      <c r="M6" s="54" t="s">
        <v>42</v>
      </c>
      <c r="N6" s="53" t="s">
        <v>43</v>
      </c>
    </row>
    <row r="7" ht="15" customHeight="1" spans="1:14">
      <c r="A7" s="52">
        <v>1</v>
      </c>
      <c r="B7" s="53">
        <v>2</v>
      </c>
      <c r="C7" s="53">
        <v>3</v>
      </c>
      <c r="D7" s="54">
        <v>4</v>
      </c>
      <c r="E7" s="54">
        <v>5</v>
      </c>
      <c r="F7" s="54">
        <v>6</v>
      </c>
      <c r="G7" s="54">
        <v>7</v>
      </c>
      <c r="H7" s="54">
        <v>8</v>
      </c>
      <c r="I7" s="54">
        <v>9</v>
      </c>
      <c r="J7" s="54">
        <v>10</v>
      </c>
      <c r="K7" s="54">
        <v>11</v>
      </c>
      <c r="L7" s="54">
        <v>12</v>
      </c>
      <c r="M7" s="54">
        <v>13</v>
      </c>
      <c r="N7" s="54">
        <v>14</v>
      </c>
    </row>
    <row r="8" ht="21" customHeight="1" spans="1:14">
      <c r="A8" s="55"/>
      <c r="B8" s="56"/>
      <c r="C8" s="56"/>
      <c r="D8" s="38"/>
      <c r="E8" s="38"/>
      <c r="F8" s="38"/>
      <c r="G8" s="38"/>
      <c r="H8" s="38"/>
      <c r="I8" s="38"/>
      <c r="J8" s="38"/>
      <c r="K8" s="38"/>
      <c r="L8" s="38"/>
      <c r="M8" s="38"/>
      <c r="N8" s="38"/>
    </row>
    <row r="9" ht="21" customHeight="1" spans="1:14">
      <c r="A9" s="55"/>
      <c r="B9" s="56"/>
      <c r="C9" s="56"/>
      <c r="D9" s="38"/>
      <c r="E9" s="38"/>
      <c r="F9" s="38"/>
      <c r="G9" s="38"/>
      <c r="H9" s="38"/>
      <c r="I9" s="38"/>
      <c r="J9" s="38"/>
      <c r="K9" s="38"/>
      <c r="L9" s="38"/>
      <c r="M9" s="38"/>
      <c r="N9" s="38"/>
    </row>
    <row r="10" ht="21" customHeight="1" spans="1:14">
      <c r="A10" s="57" t="s">
        <v>280</v>
      </c>
      <c r="B10" s="58"/>
      <c r="C10" s="59"/>
      <c r="D10" s="38"/>
      <c r="E10" s="38"/>
      <c r="F10" s="38"/>
      <c r="G10" s="38"/>
      <c r="H10" s="38"/>
      <c r="I10" s="38"/>
      <c r="J10" s="38"/>
      <c r="K10" s="38"/>
      <c r="L10" s="38"/>
      <c r="M10" s="38"/>
      <c r="N10" s="38"/>
    </row>
    <row r="11" customHeight="1" spans="1:3">
      <c r="A11" s="26" t="s">
        <v>428</v>
      </c>
      <c r="B11" s="27"/>
      <c r="C11" s="27"/>
    </row>
  </sheetData>
  <mergeCells count="15">
    <mergeCell ref="A1:N1"/>
    <mergeCell ref="A2:N2"/>
    <mergeCell ref="A3:C3"/>
    <mergeCell ref="D4:N4"/>
    <mergeCell ref="I5:N5"/>
    <mergeCell ref="A10:C10"/>
    <mergeCell ref="A11:C11"/>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 sqref="A1:N1"/>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10" t="s">
        <v>429</v>
      </c>
      <c r="B1" s="10"/>
      <c r="C1" s="10"/>
      <c r="D1" s="10"/>
      <c r="E1" s="10"/>
      <c r="F1" s="10"/>
      <c r="G1" s="10"/>
      <c r="H1" s="10"/>
      <c r="I1" s="10"/>
      <c r="J1" s="10"/>
      <c r="K1" s="10"/>
      <c r="L1" s="10"/>
      <c r="M1" s="10"/>
      <c r="N1" s="23"/>
    </row>
    <row r="2" ht="27.75" customHeight="1" spans="1:14">
      <c r="A2" s="24" t="s">
        <v>430</v>
      </c>
      <c r="B2" s="25"/>
      <c r="C2" s="25"/>
      <c r="D2" s="25"/>
      <c r="E2" s="25"/>
      <c r="F2" s="25"/>
      <c r="G2" s="25"/>
      <c r="H2" s="25"/>
      <c r="I2" s="25"/>
      <c r="J2" s="25"/>
      <c r="K2" s="25"/>
      <c r="L2" s="25"/>
      <c r="M2" s="25"/>
      <c r="N2" s="25"/>
    </row>
    <row r="3" ht="18" customHeight="1" spans="1:14">
      <c r="A3" s="26" t="str">
        <f>"单位名称："&amp;"玉溪市残疾人联合会"</f>
        <v>单位名称：玉溪市残疾人联合会</v>
      </c>
      <c r="B3" s="27"/>
      <c r="C3" s="27"/>
      <c r="D3" s="28"/>
      <c r="E3" s="29"/>
      <c r="F3" s="29"/>
      <c r="G3" s="29"/>
      <c r="H3" s="29"/>
      <c r="I3" s="29"/>
      <c r="N3" s="39" t="s">
        <v>2</v>
      </c>
    </row>
    <row r="4" ht="19.5" customHeight="1" spans="1:14">
      <c r="A4" s="30" t="s">
        <v>431</v>
      </c>
      <c r="B4" s="31" t="s">
        <v>138</v>
      </c>
      <c r="C4" s="32"/>
      <c r="D4" s="32"/>
      <c r="E4" s="31" t="s">
        <v>432</v>
      </c>
      <c r="F4" s="32"/>
      <c r="G4" s="32"/>
      <c r="H4" s="32"/>
      <c r="I4" s="32"/>
      <c r="J4" s="32"/>
      <c r="K4" s="32"/>
      <c r="L4" s="32"/>
      <c r="M4" s="32"/>
      <c r="N4" s="32"/>
    </row>
    <row r="5" ht="40.5" customHeight="1" spans="1:14">
      <c r="A5" s="33"/>
      <c r="B5" s="34" t="s">
        <v>30</v>
      </c>
      <c r="C5" s="35" t="s">
        <v>33</v>
      </c>
      <c r="D5" s="36" t="s">
        <v>433</v>
      </c>
      <c r="E5" s="37" t="s">
        <v>434</v>
      </c>
      <c r="F5" s="37" t="s">
        <v>435</v>
      </c>
      <c r="G5" s="37" t="s">
        <v>436</v>
      </c>
      <c r="H5" s="37" t="s">
        <v>437</v>
      </c>
      <c r="I5" s="37" t="s">
        <v>438</v>
      </c>
      <c r="J5" s="37" t="s">
        <v>439</v>
      </c>
      <c r="K5" s="37" t="s">
        <v>440</v>
      </c>
      <c r="L5" s="37" t="s">
        <v>441</v>
      </c>
      <c r="M5" s="37" t="s">
        <v>442</v>
      </c>
      <c r="N5" s="37" t="s">
        <v>443</v>
      </c>
    </row>
    <row r="6" ht="19.5" customHeight="1" spans="1:14">
      <c r="A6" s="37">
        <v>1</v>
      </c>
      <c r="B6" s="37">
        <v>2</v>
      </c>
      <c r="C6" s="37">
        <v>3</v>
      </c>
      <c r="D6" s="31">
        <v>4</v>
      </c>
      <c r="E6" s="37">
        <v>5</v>
      </c>
      <c r="F6" s="37">
        <v>6</v>
      </c>
      <c r="G6" s="37">
        <v>7</v>
      </c>
      <c r="H6" s="31">
        <v>8</v>
      </c>
      <c r="I6" s="37">
        <v>9</v>
      </c>
      <c r="J6" s="37">
        <v>10</v>
      </c>
      <c r="K6" s="37">
        <v>11</v>
      </c>
      <c r="L6" s="31">
        <v>12</v>
      </c>
      <c r="M6" s="37">
        <v>13</v>
      </c>
      <c r="N6" s="37">
        <v>14</v>
      </c>
    </row>
    <row r="7" ht="20.25" customHeight="1" spans="1:14">
      <c r="A7" s="22" t="s">
        <v>64</v>
      </c>
      <c r="B7" s="38">
        <v>5671000</v>
      </c>
      <c r="C7" s="38">
        <v>2720000</v>
      </c>
      <c r="D7" s="38">
        <v>2951000</v>
      </c>
      <c r="E7" s="38">
        <v>786500</v>
      </c>
      <c r="F7" s="38">
        <v>514000</v>
      </c>
      <c r="G7" s="38">
        <v>312000</v>
      </c>
      <c r="H7" s="38">
        <v>694500</v>
      </c>
      <c r="I7" s="38">
        <v>420500</v>
      </c>
      <c r="J7" s="38">
        <v>538000</v>
      </c>
      <c r="K7" s="38">
        <v>558500</v>
      </c>
      <c r="L7" s="38">
        <v>1162500</v>
      </c>
      <c r="M7" s="38">
        <v>684500</v>
      </c>
      <c r="N7" s="38"/>
    </row>
    <row r="8" ht="20.25" customHeight="1" spans="1:14">
      <c r="A8" s="22" t="s">
        <v>64</v>
      </c>
      <c r="B8" s="38">
        <v>5671000</v>
      </c>
      <c r="C8" s="38">
        <v>2720000</v>
      </c>
      <c r="D8" s="38">
        <v>2951000</v>
      </c>
      <c r="E8" s="38">
        <v>786500</v>
      </c>
      <c r="F8" s="38">
        <v>514000</v>
      </c>
      <c r="G8" s="38">
        <v>312000</v>
      </c>
      <c r="H8" s="38">
        <v>694500</v>
      </c>
      <c r="I8" s="38">
        <v>420500</v>
      </c>
      <c r="J8" s="38">
        <v>538000</v>
      </c>
      <c r="K8" s="38">
        <v>558500</v>
      </c>
      <c r="L8" s="38">
        <v>1162500</v>
      </c>
      <c r="M8" s="38">
        <v>684500</v>
      </c>
      <c r="N8" s="38"/>
    </row>
    <row r="9" ht="20.25" customHeight="1" spans="1:14">
      <c r="A9" s="22" t="str">
        <f>"      "&amp;"市级残疾人就业保障金（县区）经费"</f>
        <v>      市级残疾人就业保障金（县区）经费</v>
      </c>
      <c r="B9" s="38">
        <v>2720000</v>
      </c>
      <c r="C9" s="38">
        <v>2720000</v>
      </c>
      <c r="D9" s="38"/>
      <c r="E9" s="38">
        <v>249000</v>
      </c>
      <c r="F9" s="38">
        <v>195500</v>
      </c>
      <c r="G9" s="38">
        <v>149500</v>
      </c>
      <c r="H9" s="38">
        <v>388500</v>
      </c>
      <c r="I9" s="38">
        <v>230500</v>
      </c>
      <c r="J9" s="38">
        <v>378500</v>
      </c>
      <c r="K9" s="38">
        <v>317500</v>
      </c>
      <c r="L9" s="38">
        <v>404500</v>
      </c>
      <c r="M9" s="38">
        <v>406500</v>
      </c>
      <c r="N9" s="38"/>
    </row>
    <row r="10" ht="20.25" customHeight="1" spans="1:14">
      <c r="A10" s="22" t="str">
        <f>"      "&amp;"市级残疾人事业彩票公益金（县区）经费"</f>
        <v>      市级残疾人事业彩票公益金（县区）经费</v>
      </c>
      <c r="B10" s="38">
        <v>2951000</v>
      </c>
      <c r="C10" s="38"/>
      <c r="D10" s="38">
        <v>2951000</v>
      </c>
      <c r="E10" s="38">
        <v>537500</v>
      </c>
      <c r="F10" s="38">
        <v>318500</v>
      </c>
      <c r="G10" s="38">
        <v>162500</v>
      </c>
      <c r="H10" s="38">
        <v>306000</v>
      </c>
      <c r="I10" s="38">
        <v>190000</v>
      </c>
      <c r="J10" s="38">
        <v>159500</v>
      </c>
      <c r="K10" s="38">
        <v>241000</v>
      </c>
      <c r="L10" s="38">
        <v>758000</v>
      </c>
      <c r="M10" s="38">
        <v>278000</v>
      </c>
      <c r="N10" s="38"/>
    </row>
    <row r="11" ht="20.25" customHeight="1" spans="1:14">
      <c r="A11" s="19" t="s">
        <v>30</v>
      </c>
      <c r="B11" s="38">
        <v>5671000</v>
      </c>
      <c r="C11" s="38">
        <v>2720000</v>
      </c>
      <c r="D11" s="38">
        <v>2951000</v>
      </c>
      <c r="E11" s="38">
        <v>786500</v>
      </c>
      <c r="F11" s="38">
        <v>514000</v>
      </c>
      <c r="G11" s="38">
        <v>312000</v>
      </c>
      <c r="H11" s="38">
        <v>694500</v>
      </c>
      <c r="I11" s="38">
        <v>420500</v>
      </c>
      <c r="J11" s="38">
        <v>538000</v>
      </c>
      <c r="K11" s="38">
        <v>558500</v>
      </c>
      <c r="L11" s="38">
        <v>1162500</v>
      </c>
      <c r="M11" s="38">
        <v>684500</v>
      </c>
      <c r="N11" s="38"/>
    </row>
  </sheetData>
  <mergeCells count="6">
    <mergeCell ref="A1:N1"/>
    <mergeCell ref="A2:N2"/>
    <mergeCell ref="A3:I3"/>
    <mergeCell ref="B4:D4"/>
    <mergeCell ref="E4:N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0"/>
  <sheetViews>
    <sheetView showZeros="0" topLeftCell="A2" workbookViewId="0">
      <selection activeCell="C15" sqref="$A15:$XFD20"/>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10" t="s">
        <v>444</v>
      </c>
      <c r="B1" s="10"/>
      <c r="C1" s="10"/>
      <c r="D1" s="10"/>
      <c r="E1" s="10"/>
      <c r="F1" s="10"/>
      <c r="G1" s="10"/>
      <c r="H1" s="10"/>
      <c r="I1" s="10"/>
      <c r="J1" s="23"/>
    </row>
    <row r="2" ht="28.5" customHeight="1" spans="1:10">
      <c r="A2" s="11" t="s">
        <v>445</v>
      </c>
      <c r="B2" s="12"/>
      <c r="C2" s="12"/>
      <c r="D2" s="12"/>
      <c r="E2" s="12"/>
      <c r="F2" s="13"/>
      <c r="G2" s="12"/>
      <c r="H2" s="13"/>
      <c r="I2" s="13"/>
      <c r="J2" s="12"/>
    </row>
    <row r="3" ht="15" customHeight="1" spans="1:1">
      <c r="A3" s="14" t="str">
        <f>"单位名称："&amp;"玉溪市残疾人联合会"</f>
        <v>单位名称：玉溪市残疾人联合会</v>
      </c>
    </row>
    <row r="4" ht="14.25" customHeight="1" spans="1:10">
      <c r="A4" s="15" t="s">
        <v>283</v>
      </c>
      <c r="B4" s="15" t="s">
        <v>284</v>
      </c>
      <c r="C4" s="15" t="s">
        <v>285</v>
      </c>
      <c r="D4" s="15" t="s">
        <v>286</v>
      </c>
      <c r="E4" s="15" t="s">
        <v>287</v>
      </c>
      <c r="F4" s="16" t="s">
        <v>288</v>
      </c>
      <c r="G4" s="15" t="s">
        <v>289</v>
      </c>
      <c r="H4" s="16" t="s">
        <v>290</v>
      </c>
      <c r="I4" s="16" t="s">
        <v>291</v>
      </c>
      <c r="J4" s="15" t="s">
        <v>292</v>
      </c>
    </row>
    <row r="5" ht="14.25" customHeight="1" spans="1:10">
      <c r="A5" s="15">
        <v>1</v>
      </c>
      <c r="B5" s="15">
        <v>2</v>
      </c>
      <c r="C5" s="15">
        <v>3</v>
      </c>
      <c r="D5" s="15">
        <v>4</v>
      </c>
      <c r="E5" s="15">
        <v>5</v>
      </c>
      <c r="F5" s="16">
        <v>6</v>
      </c>
      <c r="G5" s="15">
        <v>7</v>
      </c>
      <c r="H5" s="16">
        <v>8</v>
      </c>
      <c r="I5" s="16">
        <v>9</v>
      </c>
      <c r="J5" s="15">
        <v>10</v>
      </c>
    </row>
    <row r="6" ht="15" customHeight="1" spans="1:10">
      <c r="A6" s="17" t="s">
        <v>64</v>
      </c>
      <c r="B6" s="18"/>
      <c r="C6" s="18"/>
      <c r="D6" s="18"/>
      <c r="E6" s="19"/>
      <c r="F6" s="20"/>
      <c r="G6" s="19"/>
      <c r="H6" s="20"/>
      <c r="I6" s="20"/>
      <c r="J6" s="19"/>
    </row>
    <row r="7" ht="33.75" customHeight="1" spans="1:10">
      <c r="A7" s="21" t="s">
        <v>64</v>
      </c>
      <c r="B7" s="17"/>
      <c r="C7" s="17"/>
      <c r="D7" s="17"/>
      <c r="E7" s="17"/>
      <c r="F7" s="17"/>
      <c r="G7" s="22"/>
      <c r="H7" s="17"/>
      <c r="I7" s="17"/>
      <c r="J7" s="17"/>
    </row>
    <row r="8" ht="33.75" customHeight="1" spans="1:10">
      <c r="A8" s="17" t="s">
        <v>267</v>
      </c>
      <c r="B8" s="17" t="s">
        <v>335</v>
      </c>
      <c r="C8" s="17" t="s">
        <v>294</v>
      </c>
      <c r="D8" s="17" t="s">
        <v>295</v>
      </c>
      <c r="E8" s="17" t="s">
        <v>336</v>
      </c>
      <c r="F8" s="17" t="s">
        <v>297</v>
      </c>
      <c r="G8" s="22" t="s">
        <v>337</v>
      </c>
      <c r="H8" s="17" t="s">
        <v>299</v>
      </c>
      <c r="I8" s="17" t="s">
        <v>300</v>
      </c>
      <c r="J8" s="17" t="s">
        <v>338</v>
      </c>
    </row>
    <row r="9" ht="33.75" customHeight="1" spans="1:10">
      <c r="A9" s="17" t="s">
        <v>267</v>
      </c>
      <c r="B9" s="17" t="s">
        <v>335</v>
      </c>
      <c r="C9" s="17" t="s">
        <v>294</v>
      </c>
      <c r="D9" s="17" t="s">
        <v>295</v>
      </c>
      <c r="E9" s="17" t="s">
        <v>339</v>
      </c>
      <c r="F9" s="17" t="s">
        <v>297</v>
      </c>
      <c r="G9" s="22" t="s">
        <v>340</v>
      </c>
      <c r="H9" s="17" t="s">
        <v>299</v>
      </c>
      <c r="I9" s="17" t="s">
        <v>300</v>
      </c>
      <c r="J9" s="17" t="s">
        <v>341</v>
      </c>
    </row>
    <row r="10" ht="33.75" customHeight="1" spans="1:10">
      <c r="A10" s="17" t="s">
        <v>267</v>
      </c>
      <c r="B10" s="17" t="s">
        <v>335</v>
      </c>
      <c r="C10" s="17" t="s">
        <v>294</v>
      </c>
      <c r="D10" s="17" t="s">
        <v>295</v>
      </c>
      <c r="E10" s="17" t="s">
        <v>342</v>
      </c>
      <c r="F10" s="17" t="s">
        <v>297</v>
      </c>
      <c r="G10" s="22" t="s">
        <v>343</v>
      </c>
      <c r="H10" s="17" t="s">
        <v>344</v>
      </c>
      <c r="I10" s="17" t="s">
        <v>300</v>
      </c>
      <c r="J10" s="17" t="s">
        <v>345</v>
      </c>
    </row>
    <row r="11" ht="33.75" customHeight="1" spans="1:10">
      <c r="A11" s="17" t="s">
        <v>267</v>
      </c>
      <c r="B11" s="17" t="s">
        <v>335</v>
      </c>
      <c r="C11" s="17" t="s">
        <v>294</v>
      </c>
      <c r="D11" s="17" t="s">
        <v>311</v>
      </c>
      <c r="E11" s="17" t="s">
        <v>312</v>
      </c>
      <c r="F11" s="17" t="s">
        <v>313</v>
      </c>
      <c r="G11" s="22" t="s">
        <v>346</v>
      </c>
      <c r="H11" s="17"/>
      <c r="I11" s="17" t="s">
        <v>315</v>
      </c>
      <c r="J11" s="17" t="s">
        <v>316</v>
      </c>
    </row>
    <row r="12" ht="33.75" customHeight="1" spans="1:10">
      <c r="A12" s="17" t="s">
        <v>267</v>
      </c>
      <c r="B12" s="17" t="s">
        <v>335</v>
      </c>
      <c r="C12" s="17" t="s">
        <v>317</v>
      </c>
      <c r="D12" s="17" t="s">
        <v>347</v>
      </c>
      <c r="E12" s="17" t="s">
        <v>348</v>
      </c>
      <c r="F12" s="17" t="s">
        <v>320</v>
      </c>
      <c r="G12" s="22" t="s">
        <v>349</v>
      </c>
      <c r="H12" s="17"/>
      <c r="I12" s="17" t="s">
        <v>315</v>
      </c>
      <c r="J12" s="17" t="s">
        <v>350</v>
      </c>
    </row>
    <row r="13" ht="33.75" customHeight="1" spans="1:10">
      <c r="A13" s="17" t="s">
        <v>267</v>
      </c>
      <c r="B13" s="17" t="s">
        <v>335</v>
      </c>
      <c r="C13" s="17" t="s">
        <v>317</v>
      </c>
      <c r="D13" s="17" t="s">
        <v>318</v>
      </c>
      <c r="E13" s="17" t="s">
        <v>323</v>
      </c>
      <c r="F13" s="17" t="s">
        <v>320</v>
      </c>
      <c r="G13" s="22" t="s">
        <v>324</v>
      </c>
      <c r="H13" s="17"/>
      <c r="I13" s="17" t="s">
        <v>315</v>
      </c>
      <c r="J13" s="17" t="s">
        <v>325</v>
      </c>
    </row>
    <row r="14" ht="33.75" customHeight="1" spans="1:10">
      <c r="A14" s="17" t="s">
        <v>267</v>
      </c>
      <c r="B14" s="17" t="s">
        <v>335</v>
      </c>
      <c r="C14" s="17" t="s">
        <v>326</v>
      </c>
      <c r="D14" s="17" t="s">
        <v>327</v>
      </c>
      <c r="E14" s="17" t="s">
        <v>351</v>
      </c>
      <c r="F14" s="17" t="s">
        <v>297</v>
      </c>
      <c r="G14" s="22" t="s">
        <v>333</v>
      </c>
      <c r="H14" s="17" t="s">
        <v>330</v>
      </c>
      <c r="I14" s="17" t="s">
        <v>300</v>
      </c>
      <c r="J14" s="17" t="s">
        <v>352</v>
      </c>
    </row>
    <row r="15" ht="33.75" customHeight="1" spans="1:10">
      <c r="A15" s="17" t="s">
        <v>276</v>
      </c>
      <c r="B15" s="17" t="s">
        <v>387</v>
      </c>
      <c r="C15" s="17" t="s">
        <v>294</v>
      </c>
      <c r="D15" s="17" t="s">
        <v>295</v>
      </c>
      <c r="E15" s="17" t="s">
        <v>388</v>
      </c>
      <c r="F15" s="17" t="s">
        <v>297</v>
      </c>
      <c r="G15" s="22" t="s">
        <v>389</v>
      </c>
      <c r="H15" s="17" t="s">
        <v>390</v>
      </c>
      <c r="I15" s="17" t="s">
        <v>300</v>
      </c>
      <c r="J15" s="17" t="s">
        <v>391</v>
      </c>
    </row>
    <row r="16" ht="33.75" customHeight="1" spans="1:10">
      <c r="A16" s="17" t="s">
        <v>276</v>
      </c>
      <c r="B16" s="17" t="s">
        <v>387</v>
      </c>
      <c r="C16" s="17" t="s">
        <v>294</v>
      </c>
      <c r="D16" s="17" t="s">
        <v>295</v>
      </c>
      <c r="E16" s="17" t="s">
        <v>392</v>
      </c>
      <c r="F16" s="17" t="s">
        <v>297</v>
      </c>
      <c r="G16" s="22" t="s">
        <v>393</v>
      </c>
      <c r="H16" s="17" t="s">
        <v>306</v>
      </c>
      <c r="I16" s="17" t="s">
        <v>300</v>
      </c>
      <c r="J16" s="17" t="s">
        <v>394</v>
      </c>
    </row>
    <row r="17" ht="33.75" customHeight="1" spans="1:10">
      <c r="A17" s="17" t="s">
        <v>276</v>
      </c>
      <c r="B17" s="17" t="s">
        <v>387</v>
      </c>
      <c r="C17" s="17" t="s">
        <v>294</v>
      </c>
      <c r="D17" s="17" t="s">
        <v>295</v>
      </c>
      <c r="E17" s="17" t="s">
        <v>395</v>
      </c>
      <c r="F17" s="17" t="s">
        <v>297</v>
      </c>
      <c r="G17" s="22" t="s">
        <v>396</v>
      </c>
      <c r="H17" s="17" t="s">
        <v>306</v>
      </c>
      <c r="I17" s="17" t="s">
        <v>300</v>
      </c>
      <c r="J17" s="17" t="s">
        <v>397</v>
      </c>
    </row>
    <row r="18" ht="33.75" customHeight="1" spans="1:10">
      <c r="A18" s="17" t="s">
        <v>276</v>
      </c>
      <c r="B18" s="17" t="s">
        <v>387</v>
      </c>
      <c r="C18" s="17" t="s">
        <v>317</v>
      </c>
      <c r="D18" s="17" t="s">
        <v>347</v>
      </c>
      <c r="E18" s="17" t="s">
        <v>398</v>
      </c>
      <c r="F18" s="17" t="s">
        <v>320</v>
      </c>
      <c r="G18" s="22" t="s">
        <v>399</v>
      </c>
      <c r="H18" s="17"/>
      <c r="I18" s="17" t="s">
        <v>315</v>
      </c>
      <c r="J18" s="17" t="s">
        <v>400</v>
      </c>
    </row>
    <row r="19" ht="33.75" customHeight="1" spans="1:10">
      <c r="A19" s="17" t="s">
        <v>276</v>
      </c>
      <c r="B19" s="17" t="s">
        <v>387</v>
      </c>
      <c r="C19" s="17" t="s">
        <v>317</v>
      </c>
      <c r="D19" s="17" t="s">
        <v>318</v>
      </c>
      <c r="E19" s="17" t="s">
        <v>401</v>
      </c>
      <c r="F19" s="17" t="s">
        <v>320</v>
      </c>
      <c r="G19" s="22" t="s">
        <v>349</v>
      </c>
      <c r="H19" s="17"/>
      <c r="I19" s="17" t="s">
        <v>315</v>
      </c>
      <c r="J19" s="17" t="s">
        <v>402</v>
      </c>
    </row>
    <row r="20" ht="33.75" customHeight="1" spans="1:10">
      <c r="A20" s="17" t="s">
        <v>276</v>
      </c>
      <c r="B20" s="17" t="s">
        <v>387</v>
      </c>
      <c r="C20" s="17" t="s">
        <v>326</v>
      </c>
      <c r="D20" s="17" t="s">
        <v>327</v>
      </c>
      <c r="E20" s="17" t="s">
        <v>403</v>
      </c>
      <c r="F20" s="17" t="s">
        <v>297</v>
      </c>
      <c r="G20" s="22" t="s">
        <v>364</v>
      </c>
      <c r="H20" s="17" t="s">
        <v>330</v>
      </c>
      <c r="I20" s="17" t="s">
        <v>300</v>
      </c>
      <c r="J20" s="17" t="s">
        <v>404</v>
      </c>
    </row>
  </sheetData>
  <mergeCells count="7">
    <mergeCell ref="A1:J1"/>
    <mergeCell ref="A2:J2"/>
    <mergeCell ref="A3:H3"/>
    <mergeCell ref="A8:A14"/>
    <mergeCell ref="A15:A20"/>
    <mergeCell ref="B8:B14"/>
    <mergeCell ref="B15:B20"/>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selection activeCell="A9" sqref="A9:H9"/>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1" t="s">
        <v>446</v>
      </c>
      <c r="B1" s="1"/>
      <c r="C1" s="1"/>
      <c r="D1" s="1"/>
      <c r="E1" s="1"/>
      <c r="F1" s="1"/>
      <c r="G1" s="1"/>
      <c r="H1" s="1" t="s">
        <v>446</v>
      </c>
    </row>
    <row r="2" ht="28.5" customHeight="1" spans="1:8">
      <c r="A2" s="2" t="s">
        <v>447</v>
      </c>
      <c r="B2" s="2"/>
      <c r="C2" s="2"/>
      <c r="D2" s="2"/>
      <c r="E2" s="2"/>
      <c r="F2" s="2"/>
      <c r="G2" s="2"/>
      <c r="H2" s="2"/>
    </row>
    <row r="3" ht="18.75" customHeight="1" spans="1:8">
      <c r="A3" s="3" t="str">
        <f>"单位名称："&amp;"玉溪市残疾人联合会"</f>
        <v>单位名称：玉溪市残疾人联合会</v>
      </c>
      <c r="B3" s="3"/>
      <c r="C3" s="3"/>
      <c r="D3" s="3"/>
      <c r="E3" s="3"/>
      <c r="F3" s="3"/>
      <c r="G3" s="3"/>
      <c r="H3" s="3"/>
    </row>
    <row r="4" ht="18.75" customHeight="1" spans="1:8">
      <c r="A4" s="4" t="s">
        <v>131</v>
      </c>
      <c r="B4" s="4" t="s">
        <v>448</v>
      </c>
      <c r="C4" s="4" t="s">
        <v>449</v>
      </c>
      <c r="D4" s="4" t="s">
        <v>450</v>
      </c>
      <c r="E4" s="4" t="s">
        <v>451</v>
      </c>
      <c r="F4" s="4" t="s">
        <v>452</v>
      </c>
      <c r="G4" s="4"/>
      <c r="H4" s="4"/>
    </row>
    <row r="5" ht="18.75" customHeight="1" spans="1:8">
      <c r="A5" s="4"/>
      <c r="B5" s="4"/>
      <c r="C5" s="4"/>
      <c r="D5" s="4"/>
      <c r="E5" s="4"/>
      <c r="F5" s="4" t="s">
        <v>416</v>
      </c>
      <c r="G5" s="4" t="s">
        <v>453</v>
      </c>
      <c r="H5" s="4" t="s">
        <v>454</v>
      </c>
    </row>
    <row r="6" ht="18.75" customHeight="1" spans="1:8">
      <c r="A6" s="5" t="s">
        <v>44</v>
      </c>
      <c r="B6" s="5" t="s">
        <v>45</v>
      </c>
      <c r="C6" s="5" t="s">
        <v>46</v>
      </c>
      <c r="D6" s="5" t="s">
        <v>47</v>
      </c>
      <c r="E6" s="5" t="s">
        <v>48</v>
      </c>
      <c r="F6" s="5" t="s">
        <v>49</v>
      </c>
      <c r="G6" s="5" t="s">
        <v>50</v>
      </c>
      <c r="H6" s="5" t="s">
        <v>51</v>
      </c>
    </row>
    <row r="7" ht="18" customHeight="1" spans="1:8">
      <c r="A7" s="6"/>
      <c r="B7" s="6"/>
      <c r="C7" s="6"/>
      <c r="D7" s="6"/>
      <c r="E7" s="7"/>
      <c r="F7" s="8"/>
      <c r="G7" s="9"/>
      <c r="H7" s="9"/>
    </row>
    <row r="8" ht="18" customHeight="1" spans="1:8">
      <c r="A8" s="7" t="s">
        <v>30</v>
      </c>
      <c r="B8" s="7"/>
      <c r="C8" s="7"/>
      <c r="D8" s="7"/>
      <c r="E8" s="7"/>
      <c r="F8" s="8"/>
      <c r="G8" s="9"/>
      <c r="H8" s="9"/>
    </row>
    <row r="9" customHeight="1" spans="1:8">
      <c r="A9" s="3" t="s">
        <v>455</v>
      </c>
      <c r="B9" s="3"/>
      <c r="C9" s="3"/>
      <c r="D9" s="3"/>
      <c r="E9" s="3"/>
      <c r="F9" s="3"/>
      <c r="G9" s="3"/>
      <c r="H9" s="3"/>
    </row>
  </sheetData>
  <mergeCells count="11">
    <mergeCell ref="A1:H1"/>
    <mergeCell ref="A2:H2"/>
    <mergeCell ref="A3:H3"/>
    <mergeCell ref="F4:H4"/>
    <mergeCell ref="A8:E8"/>
    <mergeCell ref="A9:H9"/>
    <mergeCell ref="A4:A5"/>
    <mergeCell ref="B4:B5"/>
    <mergeCell ref="C4:C5"/>
    <mergeCell ref="D4:D5"/>
    <mergeCell ref="E4:E5"/>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O8" sqref="O8:Q10"/>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36" t="s">
        <v>26</v>
      </c>
      <c r="B1" s="136"/>
      <c r="C1" s="136"/>
      <c r="D1" s="136"/>
      <c r="E1" s="136"/>
      <c r="F1" s="136"/>
      <c r="G1" s="136"/>
      <c r="H1" s="136"/>
      <c r="I1" s="136"/>
      <c r="J1" s="136"/>
      <c r="K1" s="136"/>
      <c r="L1" s="136"/>
      <c r="M1" s="136"/>
      <c r="N1" s="136"/>
      <c r="O1" s="136"/>
      <c r="P1" s="136"/>
      <c r="Q1" s="136"/>
      <c r="R1" s="136"/>
      <c r="S1" s="136"/>
    </row>
    <row r="2" ht="28.5" customHeight="1" spans="1:19">
      <c r="A2" s="130" t="s">
        <v>27</v>
      </c>
      <c r="B2" s="130"/>
      <c r="C2" s="130"/>
      <c r="D2" s="130"/>
      <c r="E2" s="130"/>
      <c r="F2" s="130"/>
      <c r="G2" s="130"/>
      <c r="H2" s="130"/>
      <c r="I2" s="130"/>
      <c r="J2" s="130"/>
      <c r="K2" s="130"/>
      <c r="L2" s="130"/>
      <c r="M2" s="130"/>
      <c r="N2" s="130"/>
      <c r="O2" s="130"/>
      <c r="P2" s="130"/>
      <c r="Q2" s="130"/>
      <c r="R2" s="130"/>
      <c r="S2" s="130"/>
    </row>
    <row r="3" ht="20.25" customHeight="1" spans="1:19">
      <c r="A3" s="131" t="str">
        <f>"单位名称："&amp;"玉溪市残疾人联合会"</f>
        <v>单位名称：玉溪市残疾人联合会</v>
      </c>
      <c r="B3" s="131"/>
      <c r="C3" s="131"/>
      <c r="D3" s="131"/>
      <c r="E3" s="131"/>
      <c r="F3" s="131"/>
      <c r="G3" s="131"/>
      <c r="H3" s="131"/>
      <c r="I3" s="131"/>
      <c r="J3" s="131"/>
      <c r="K3" s="131"/>
      <c r="L3" s="137"/>
      <c r="M3" s="137"/>
      <c r="N3" s="137"/>
      <c r="O3" s="137"/>
      <c r="P3" s="137"/>
      <c r="Q3" s="137"/>
      <c r="R3" s="137"/>
      <c r="S3" s="137" t="s">
        <v>2</v>
      </c>
    </row>
    <row r="4" ht="27" customHeight="1" spans="1:19">
      <c r="A4" s="132" t="s">
        <v>28</v>
      </c>
      <c r="B4" s="132" t="s">
        <v>29</v>
      </c>
      <c r="C4" s="132" t="s">
        <v>30</v>
      </c>
      <c r="D4" s="132" t="s">
        <v>31</v>
      </c>
      <c r="E4" s="132"/>
      <c r="F4" s="132"/>
      <c r="G4" s="132"/>
      <c r="H4" s="132"/>
      <c r="I4" s="132"/>
      <c r="J4" s="132"/>
      <c r="K4" s="132"/>
      <c r="L4" s="132"/>
      <c r="M4" s="132"/>
      <c r="N4" s="132"/>
      <c r="O4" s="132" t="s">
        <v>20</v>
      </c>
      <c r="P4" s="132"/>
      <c r="Q4" s="132"/>
      <c r="R4" s="132"/>
      <c r="S4" s="132"/>
    </row>
    <row r="5" ht="27" customHeight="1" spans="1:19">
      <c r="A5" s="132"/>
      <c r="B5" s="132"/>
      <c r="C5" s="132"/>
      <c r="D5" s="132" t="s">
        <v>32</v>
      </c>
      <c r="E5" s="132" t="s">
        <v>33</v>
      </c>
      <c r="F5" s="132" t="s">
        <v>34</v>
      </c>
      <c r="G5" s="132" t="s">
        <v>35</v>
      </c>
      <c r="H5" s="132" t="s">
        <v>36</v>
      </c>
      <c r="I5" s="132" t="s">
        <v>37</v>
      </c>
      <c r="J5" s="132"/>
      <c r="K5" s="132"/>
      <c r="L5" s="132"/>
      <c r="M5" s="132"/>
      <c r="N5" s="132"/>
      <c r="O5" s="132" t="s">
        <v>32</v>
      </c>
      <c r="P5" s="132" t="s">
        <v>33</v>
      </c>
      <c r="Q5" s="132" t="s">
        <v>34</v>
      </c>
      <c r="R5" s="132" t="s">
        <v>35</v>
      </c>
      <c r="S5" s="132" t="s">
        <v>38</v>
      </c>
    </row>
    <row r="6" ht="27" customHeight="1" spans="1:19">
      <c r="A6" s="132"/>
      <c r="B6" s="132"/>
      <c r="C6" s="132"/>
      <c r="D6" s="132"/>
      <c r="E6" s="132"/>
      <c r="F6" s="132"/>
      <c r="G6" s="132"/>
      <c r="H6" s="132"/>
      <c r="I6" s="132" t="s">
        <v>32</v>
      </c>
      <c r="J6" s="132" t="s">
        <v>39</v>
      </c>
      <c r="K6" s="132" t="s">
        <v>40</v>
      </c>
      <c r="L6" s="132" t="s">
        <v>41</v>
      </c>
      <c r="M6" s="132" t="s">
        <v>42</v>
      </c>
      <c r="N6" s="132" t="s">
        <v>43</v>
      </c>
      <c r="O6" s="132"/>
      <c r="P6" s="132"/>
      <c r="Q6" s="132"/>
      <c r="R6" s="132"/>
      <c r="S6" s="132"/>
    </row>
    <row r="7" ht="20.25" customHeight="1" spans="1:19">
      <c r="A7" s="135" t="s">
        <v>44</v>
      </c>
      <c r="B7" s="135" t="s">
        <v>45</v>
      </c>
      <c r="C7" s="135" t="s">
        <v>46</v>
      </c>
      <c r="D7" s="135" t="s">
        <v>47</v>
      </c>
      <c r="E7" s="135" t="s">
        <v>48</v>
      </c>
      <c r="F7" s="135" t="s">
        <v>49</v>
      </c>
      <c r="G7" s="135" t="s">
        <v>50</v>
      </c>
      <c r="H7" s="135" t="s">
        <v>51</v>
      </c>
      <c r="I7" s="135" t="s">
        <v>52</v>
      </c>
      <c r="J7" s="135" t="s">
        <v>53</v>
      </c>
      <c r="K7" s="135" t="s">
        <v>54</v>
      </c>
      <c r="L7" s="135" t="s">
        <v>55</v>
      </c>
      <c r="M7" s="135" t="s">
        <v>56</v>
      </c>
      <c r="N7" s="135" t="s">
        <v>57</v>
      </c>
      <c r="O7" s="135" t="s">
        <v>58</v>
      </c>
      <c r="P7" s="135" t="s">
        <v>59</v>
      </c>
      <c r="Q7" s="135" t="s">
        <v>60</v>
      </c>
      <c r="R7" s="135" t="s">
        <v>61</v>
      </c>
      <c r="S7" s="135" t="s">
        <v>62</v>
      </c>
    </row>
    <row r="8" ht="20.25" customHeight="1" spans="1:19">
      <c r="A8" s="131" t="s">
        <v>63</v>
      </c>
      <c r="B8" s="131" t="s">
        <v>64</v>
      </c>
      <c r="C8" s="150">
        <v>23374565.64</v>
      </c>
      <c r="D8" s="150">
        <v>23374566.64</v>
      </c>
      <c r="E8" s="146">
        <v>14904566.64</v>
      </c>
      <c r="F8" s="146">
        <v>8470000</v>
      </c>
      <c r="G8" s="9"/>
      <c r="H8" s="9"/>
      <c r="I8" s="9"/>
      <c r="J8" s="9"/>
      <c r="K8" s="9"/>
      <c r="L8" s="9"/>
      <c r="M8" s="9"/>
      <c r="N8" s="9"/>
      <c r="O8" s="134"/>
      <c r="P8" s="134"/>
      <c r="Q8" s="134"/>
      <c r="R8" s="134"/>
      <c r="S8" s="134"/>
    </row>
    <row r="9" ht="20.25" customHeight="1" spans="1:19">
      <c r="A9" s="139" t="s">
        <v>65</v>
      </c>
      <c r="B9" s="139" t="s">
        <v>64</v>
      </c>
      <c r="C9" s="150">
        <v>23374565.64</v>
      </c>
      <c r="D9" s="150">
        <v>23374566.64</v>
      </c>
      <c r="E9" s="146">
        <v>14904566.64</v>
      </c>
      <c r="F9" s="146">
        <v>8470000</v>
      </c>
      <c r="G9" s="9"/>
      <c r="H9" s="9"/>
      <c r="I9" s="9"/>
      <c r="J9" s="9"/>
      <c r="K9" s="9"/>
      <c r="L9" s="9"/>
      <c r="M9" s="9"/>
      <c r="N9" s="9"/>
      <c r="O9" s="134"/>
      <c r="P9" s="134"/>
      <c r="Q9" s="134"/>
      <c r="R9" s="131"/>
      <c r="S9" s="134"/>
    </row>
    <row r="10" ht="20.25" customHeight="1" spans="1:19">
      <c r="A10" s="133" t="s">
        <v>30</v>
      </c>
      <c r="B10" s="131"/>
      <c r="C10" s="150">
        <v>23374565.64</v>
      </c>
      <c r="D10" s="150">
        <v>23374566.64</v>
      </c>
      <c r="E10" s="146">
        <v>14904566.64</v>
      </c>
      <c r="F10" s="146">
        <v>8470000</v>
      </c>
      <c r="G10" s="134"/>
      <c r="H10" s="134"/>
      <c r="I10" s="134"/>
      <c r="J10" s="134"/>
      <c r="K10" s="134"/>
      <c r="L10" s="134"/>
      <c r="M10" s="134"/>
      <c r="N10" s="134"/>
      <c r="O10" s="134"/>
      <c r="P10" s="134"/>
      <c r="Q10" s="134"/>
      <c r="R10" s="134"/>
      <c r="S10" s="134"/>
    </row>
  </sheetData>
  <mergeCells count="20">
    <mergeCell ref="A1:S1"/>
    <mergeCell ref="A2:S2"/>
    <mergeCell ref="A3:R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4"/>
  <sheetViews>
    <sheetView showZeros="0" tabSelected="1" zoomScale="115" zoomScaleNormal="115" topLeftCell="A15" workbookViewId="0">
      <selection activeCell="C29" sqref="C29"/>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36" t="s">
        <v>66</v>
      </c>
      <c r="B1" s="136"/>
      <c r="C1" s="136"/>
      <c r="D1" s="136"/>
      <c r="E1" s="136"/>
      <c r="F1" s="136"/>
      <c r="G1" s="136"/>
      <c r="H1" s="136"/>
      <c r="I1" s="136"/>
      <c r="J1" s="136"/>
      <c r="K1" s="136"/>
      <c r="L1" s="136"/>
      <c r="M1" s="136"/>
      <c r="N1" s="136"/>
      <c r="O1" s="136"/>
    </row>
    <row r="2" ht="28.5" customHeight="1" spans="1:15">
      <c r="A2" s="130" t="s">
        <v>67</v>
      </c>
      <c r="B2" s="130"/>
      <c r="C2" s="130"/>
      <c r="D2" s="130"/>
      <c r="E2" s="130"/>
      <c r="F2" s="130"/>
      <c r="G2" s="130"/>
      <c r="H2" s="130"/>
      <c r="I2" s="130"/>
      <c r="J2" s="130"/>
      <c r="K2" s="130"/>
      <c r="L2" s="130"/>
      <c r="M2" s="130"/>
      <c r="N2" s="130"/>
      <c r="O2" s="130"/>
    </row>
    <row r="3" ht="20.25" customHeight="1" spans="1:15">
      <c r="A3" s="131" t="str">
        <f>"单位名称："&amp;"玉溪市残疾人联合会"</f>
        <v>单位名称：玉溪市残疾人联合会</v>
      </c>
      <c r="B3" s="131"/>
      <c r="C3" s="131"/>
      <c r="D3" s="131"/>
      <c r="E3" s="131"/>
      <c r="F3" s="131"/>
      <c r="G3" s="131"/>
      <c r="H3" s="131"/>
      <c r="I3" s="131"/>
      <c r="J3" s="137"/>
      <c r="K3" s="137"/>
      <c r="L3" s="137"/>
      <c r="M3" s="137"/>
      <c r="N3" s="137"/>
      <c r="O3" s="137" t="s">
        <v>2</v>
      </c>
    </row>
    <row r="4" ht="27" customHeight="1" spans="1:15">
      <c r="A4" s="132" t="s">
        <v>68</v>
      </c>
      <c r="B4" s="132" t="s">
        <v>69</v>
      </c>
      <c r="C4" s="132" t="s">
        <v>30</v>
      </c>
      <c r="D4" s="132" t="s">
        <v>33</v>
      </c>
      <c r="E4" s="132"/>
      <c r="F4" s="132"/>
      <c r="G4" s="132" t="s">
        <v>34</v>
      </c>
      <c r="H4" s="132" t="s">
        <v>35</v>
      </c>
      <c r="I4" s="132" t="s">
        <v>70</v>
      </c>
      <c r="J4" s="132" t="s">
        <v>71</v>
      </c>
      <c r="K4" s="132"/>
      <c r="L4" s="132"/>
      <c r="M4" s="132"/>
      <c r="N4" s="132"/>
      <c r="O4" s="132"/>
    </row>
    <row r="5" ht="27" customHeight="1" spans="1:15">
      <c r="A5" s="132"/>
      <c r="B5" s="132"/>
      <c r="C5" s="132"/>
      <c r="D5" s="132" t="s">
        <v>32</v>
      </c>
      <c r="E5" s="132" t="s">
        <v>72</v>
      </c>
      <c r="F5" s="132" t="s">
        <v>73</v>
      </c>
      <c r="G5" s="132"/>
      <c r="H5" s="132"/>
      <c r="I5" s="132"/>
      <c r="J5" s="132" t="s">
        <v>32</v>
      </c>
      <c r="K5" s="132" t="s">
        <v>74</v>
      </c>
      <c r="L5" s="132" t="s">
        <v>75</v>
      </c>
      <c r="M5" s="132" t="s">
        <v>76</v>
      </c>
      <c r="N5" s="132" t="s">
        <v>77</v>
      </c>
      <c r="O5" s="132" t="s">
        <v>78</v>
      </c>
    </row>
    <row r="6" ht="20.25" customHeight="1" spans="1:15">
      <c r="A6" s="135" t="s">
        <v>44</v>
      </c>
      <c r="B6" s="135" t="s">
        <v>45</v>
      </c>
      <c r="C6" s="135" t="s">
        <v>46</v>
      </c>
      <c r="D6" s="135" t="s">
        <v>47</v>
      </c>
      <c r="E6" s="135" t="s">
        <v>48</v>
      </c>
      <c r="F6" s="135" t="s">
        <v>49</v>
      </c>
      <c r="G6" s="135" t="s">
        <v>50</v>
      </c>
      <c r="H6" s="135" t="s">
        <v>51</v>
      </c>
      <c r="I6" s="135" t="s">
        <v>52</v>
      </c>
      <c r="J6" s="135" t="s">
        <v>53</v>
      </c>
      <c r="K6" s="135" t="s">
        <v>54</v>
      </c>
      <c r="L6" s="135" t="s">
        <v>55</v>
      </c>
      <c r="M6" s="135" t="s">
        <v>56</v>
      </c>
      <c r="N6" s="135" t="s">
        <v>57</v>
      </c>
      <c r="O6" s="135" t="s">
        <v>58</v>
      </c>
    </row>
    <row r="7" ht="20.25" customHeight="1" spans="1:15">
      <c r="A7" s="131" t="s">
        <v>79</v>
      </c>
      <c r="B7" s="131" t="str">
        <f>"        "&amp;"社会保障和就业支出"</f>
        <v>        社会保障和就业支出</v>
      </c>
      <c r="C7" s="138">
        <v>14113283.59</v>
      </c>
      <c r="D7" s="138">
        <v>14113283.59</v>
      </c>
      <c r="E7" s="138">
        <v>5147733.59</v>
      </c>
      <c r="F7" s="138">
        <v>8965550</v>
      </c>
      <c r="G7" s="138"/>
      <c r="H7" s="9"/>
      <c r="I7" s="9"/>
      <c r="J7" s="9"/>
      <c r="K7" s="9"/>
      <c r="L7" s="9"/>
      <c r="M7" s="9"/>
      <c r="N7" s="9"/>
      <c r="O7" s="9"/>
    </row>
    <row r="8" ht="20.25" customHeight="1" spans="1:15">
      <c r="A8" s="139" t="s">
        <v>80</v>
      </c>
      <c r="B8" s="139" t="str">
        <f>"        "&amp;"行政事业单位养老支出"</f>
        <v>        行政事业单位养老支出</v>
      </c>
      <c r="C8" s="138">
        <v>1215414.88</v>
      </c>
      <c r="D8" s="138">
        <v>1215414.88</v>
      </c>
      <c r="E8" s="138">
        <v>1215414.88</v>
      </c>
      <c r="F8" s="138"/>
      <c r="G8" s="138"/>
      <c r="H8" s="9"/>
      <c r="I8" s="9"/>
      <c r="J8" s="9"/>
      <c r="K8" s="9"/>
      <c r="L8" s="9"/>
      <c r="M8" s="9"/>
      <c r="N8" s="9"/>
      <c r="O8" s="9"/>
    </row>
    <row r="9" ht="20.25" customHeight="1" spans="1:15">
      <c r="A9" s="140" t="s">
        <v>81</v>
      </c>
      <c r="B9" s="140" t="str">
        <f>"        "&amp;"行政单位离退休"</f>
        <v>        行政单位离退休</v>
      </c>
      <c r="C9" s="138">
        <v>445200</v>
      </c>
      <c r="D9" s="138">
        <v>445200</v>
      </c>
      <c r="E9" s="138">
        <v>445200</v>
      </c>
      <c r="F9" s="138"/>
      <c r="G9" s="138"/>
      <c r="H9" s="9"/>
      <c r="I9" s="9"/>
      <c r="J9" s="9"/>
      <c r="K9" s="9"/>
      <c r="L9" s="9"/>
      <c r="M9" s="9"/>
      <c r="N9" s="9"/>
      <c r="O9" s="9"/>
    </row>
    <row r="10" ht="20.25" customHeight="1" spans="1:15">
      <c r="A10" s="140" t="s">
        <v>82</v>
      </c>
      <c r="B10" s="140" t="str">
        <f>"        "&amp;"事业单位离退休"</f>
        <v>        事业单位离退休</v>
      </c>
      <c r="C10" s="138">
        <v>81000</v>
      </c>
      <c r="D10" s="138">
        <v>81000</v>
      </c>
      <c r="E10" s="138">
        <v>81000</v>
      </c>
      <c r="F10" s="138"/>
      <c r="G10" s="138"/>
      <c r="H10" s="9"/>
      <c r="I10" s="9"/>
      <c r="J10" s="9"/>
      <c r="K10" s="9"/>
      <c r="L10" s="9"/>
      <c r="M10" s="9"/>
      <c r="N10" s="9"/>
      <c r="O10" s="9"/>
    </row>
    <row r="11" ht="20.25" customHeight="1" spans="1:15">
      <c r="A11" s="140" t="s">
        <v>83</v>
      </c>
      <c r="B11" s="140" t="str">
        <f>"        "&amp;"机关事业单位基本养老保险缴费支出"</f>
        <v>        机关事业单位基本养老保险缴费支出</v>
      </c>
      <c r="C11" s="138">
        <v>439214.88</v>
      </c>
      <c r="D11" s="138">
        <v>439214.88</v>
      </c>
      <c r="E11" s="138">
        <v>439214.88</v>
      </c>
      <c r="F11" s="138"/>
      <c r="G11" s="138"/>
      <c r="H11" s="9"/>
      <c r="I11" s="9"/>
      <c r="J11" s="9"/>
      <c r="K11" s="9"/>
      <c r="L11" s="9"/>
      <c r="M11" s="9"/>
      <c r="N11" s="9"/>
      <c r="O11" s="9"/>
    </row>
    <row r="12" ht="20.25" customHeight="1" spans="1:15">
      <c r="A12" s="140" t="s">
        <v>84</v>
      </c>
      <c r="B12" s="140" t="str">
        <f>"        "&amp;"机关事业单位职业年金缴费支出"</f>
        <v>        机关事业单位职业年金缴费支出</v>
      </c>
      <c r="C12" s="138">
        <v>250000</v>
      </c>
      <c r="D12" s="138">
        <v>250000</v>
      </c>
      <c r="E12" s="138">
        <v>250000</v>
      </c>
      <c r="F12" s="138"/>
      <c r="G12" s="138"/>
      <c r="H12" s="9"/>
      <c r="I12" s="9"/>
      <c r="J12" s="9"/>
      <c r="K12" s="9"/>
      <c r="L12" s="9"/>
      <c r="M12" s="9"/>
      <c r="N12" s="9"/>
      <c r="O12" s="9"/>
    </row>
    <row r="13" ht="20.25" customHeight="1" spans="1:15">
      <c r="A13" s="139" t="s">
        <v>85</v>
      </c>
      <c r="B13" s="139" t="str">
        <f>"        "&amp;"残疾人事业"</f>
        <v>        残疾人事业</v>
      </c>
      <c r="C13" s="138">
        <v>12897868.71</v>
      </c>
      <c r="D13" s="138">
        <v>12897868.71</v>
      </c>
      <c r="E13" s="138">
        <v>3932318.71</v>
      </c>
      <c r="F13" s="138">
        <v>8965550</v>
      </c>
      <c r="G13" s="138"/>
      <c r="H13" s="9"/>
      <c r="I13" s="9"/>
      <c r="J13" s="9"/>
      <c r="K13" s="9"/>
      <c r="L13" s="9"/>
      <c r="M13" s="9"/>
      <c r="N13" s="9"/>
      <c r="O13" s="9"/>
    </row>
    <row r="14" ht="20.25" customHeight="1" spans="1:15">
      <c r="A14" s="140" t="s">
        <v>86</v>
      </c>
      <c r="B14" s="140" t="str">
        <f>"        "&amp;"行政运行"</f>
        <v>        行政运行</v>
      </c>
      <c r="C14" s="138">
        <v>3530597.8</v>
      </c>
      <c r="D14" s="138">
        <v>3530597.8</v>
      </c>
      <c r="E14" s="138">
        <v>3306597.8</v>
      </c>
      <c r="F14" s="138">
        <v>224000</v>
      </c>
      <c r="G14" s="138"/>
      <c r="H14" s="9"/>
      <c r="I14" s="9"/>
      <c r="J14" s="9"/>
      <c r="K14" s="9"/>
      <c r="L14" s="9"/>
      <c r="M14" s="9"/>
      <c r="N14" s="9"/>
      <c r="O14" s="9"/>
    </row>
    <row r="15" ht="20.25" customHeight="1" spans="1:15">
      <c r="A15" s="140" t="s">
        <v>87</v>
      </c>
      <c r="B15" s="140" t="str">
        <f>"        "&amp;"残疾人康复"</f>
        <v>        残疾人康复</v>
      </c>
      <c r="C15" s="138">
        <v>5515040</v>
      </c>
      <c r="D15" s="138">
        <v>5515040</v>
      </c>
      <c r="E15" s="138"/>
      <c r="F15" s="138">
        <v>5515040</v>
      </c>
      <c r="G15" s="138"/>
      <c r="H15" s="9"/>
      <c r="I15" s="9"/>
      <c r="J15" s="9"/>
      <c r="K15" s="9"/>
      <c r="L15" s="9"/>
      <c r="M15" s="9"/>
      <c r="N15" s="9"/>
      <c r="O15" s="9"/>
    </row>
    <row r="16" ht="20.25" customHeight="1" spans="1:15">
      <c r="A16" s="140" t="s">
        <v>88</v>
      </c>
      <c r="B16" s="140" t="str">
        <f>"        "&amp;"残疾人就业"</f>
        <v>        残疾人就业</v>
      </c>
      <c r="C16" s="138">
        <v>2757510</v>
      </c>
      <c r="D16" s="138">
        <v>2757510</v>
      </c>
      <c r="E16" s="138"/>
      <c r="F16" s="138">
        <v>2757510</v>
      </c>
      <c r="G16" s="138"/>
      <c r="H16" s="9"/>
      <c r="I16" s="9"/>
      <c r="J16" s="9"/>
      <c r="K16" s="9"/>
      <c r="L16" s="9"/>
      <c r="M16" s="9"/>
      <c r="N16" s="9"/>
      <c r="O16" s="9"/>
    </row>
    <row r="17" ht="20.25" customHeight="1" spans="1:15">
      <c r="A17" s="140" t="s">
        <v>89</v>
      </c>
      <c r="B17" s="140" t="str">
        <f>"        "&amp;"其他残疾人事业支出"</f>
        <v>        其他残疾人事业支出</v>
      </c>
      <c r="C17" s="138">
        <v>1094720.91</v>
      </c>
      <c r="D17" s="138">
        <v>1094720.91</v>
      </c>
      <c r="E17" s="138">
        <v>625720.91</v>
      </c>
      <c r="F17" s="138">
        <v>469000</v>
      </c>
      <c r="G17" s="138"/>
      <c r="H17" s="9"/>
      <c r="I17" s="9"/>
      <c r="J17" s="9"/>
      <c r="K17" s="9"/>
      <c r="L17" s="9"/>
      <c r="M17" s="9"/>
      <c r="N17" s="9"/>
      <c r="O17" s="9"/>
    </row>
    <row r="18" ht="20.25" customHeight="1" spans="1:15">
      <c r="A18" s="131" t="s">
        <v>63</v>
      </c>
      <c r="B18" s="131" t="str">
        <f>"        "&amp;"卫生健康支出"</f>
        <v>        卫生健康支出</v>
      </c>
      <c r="C18" s="138">
        <v>434199.05</v>
      </c>
      <c r="D18" s="138">
        <v>434199.05</v>
      </c>
      <c r="E18" s="138">
        <v>434199.05</v>
      </c>
      <c r="F18" s="138"/>
      <c r="G18" s="138"/>
      <c r="H18" s="9"/>
      <c r="I18" s="9"/>
      <c r="J18" s="9"/>
      <c r="K18" s="9"/>
      <c r="L18" s="9"/>
      <c r="M18" s="9"/>
      <c r="N18" s="9"/>
      <c r="O18" s="9"/>
    </row>
    <row r="19" ht="20.25" customHeight="1" spans="1:15">
      <c r="A19" s="139" t="s">
        <v>90</v>
      </c>
      <c r="B19" s="139" t="str">
        <f>"        "&amp;"行政事业单位医疗"</f>
        <v>        行政事业单位医疗</v>
      </c>
      <c r="C19" s="138">
        <v>434199.05</v>
      </c>
      <c r="D19" s="138">
        <v>434199.05</v>
      </c>
      <c r="E19" s="138">
        <v>434199.05</v>
      </c>
      <c r="F19" s="138"/>
      <c r="G19" s="138"/>
      <c r="H19" s="9"/>
      <c r="I19" s="9"/>
      <c r="J19" s="9"/>
      <c r="K19" s="9"/>
      <c r="L19" s="9"/>
      <c r="M19" s="9"/>
      <c r="N19" s="9"/>
      <c r="O19" s="9"/>
    </row>
    <row r="20" ht="20.25" customHeight="1" spans="1:15">
      <c r="A20" s="140" t="s">
        <v>91</v>
      </c>
      <c r="B20" s="140" t="str">
        <f>"        "&amp;"行政单位医疗"</f>
        <v>        行政单位医疗</v>
      </c>
      <c r="C20" s="151">
        <v>186999.75</v>
      </c>
      <c r="D20" s="151">
        <v>186999.75</v>
      </c>
      <c r="E20" s="151">
        <v>186999.75</v>
      </c>
      <c r="F20" s="151"/>
      <c r="G20" s="151"/>
      <c r="H20" s="9"/>
      <c r="I20" s="9"/>
      <c r="J20" s="9"/>
      <c r="K20" s="9"/>
      <c r="L20" s="9"/>
      <c r="M20" s="9"/>
      <c r="N20" s="9"/>
      <c r="O20" s="9"/>
    </row>
    <row r="21" ht="20.25" customHeight="1" spans="1:15">
      <c r="A21" s="140" t="s">
        <v>92</v>
      </c>
      <c r="B21" s="140" t="str">
        <f>"        "&amp;"事业单位医疗"</f>
        <v>        事业单位医疗</v>
      </c>
      <c r="C21" s="152">
        <v>40842.97</v>
      </c>
      <c r="D21" s="152">
        <v>40842.97</v>
      </c>
      <c r="E21" s="152">
        <v>40842.97</v>
      </c>
      <c r="F21" s="152"/>
      <c r="G21" s="152"/>
      <c r="H21" s="9"/>
      <c r="I21" s="9"/>
      <c r="J21" s="9"/>
      <c r="K21" s="9"/>
      <c r="L21" s="9"/>
      <c r="M21" s="9"/>
      <c r="N21" s="9"/>
      <c r="O21" s="9"/>
    </row>
    <row r="22" ht="20.25" customHeight="1" spans="1:15">
      <c r="A22" s="140" t="s">
        <v>93</v>
      </c>
      <c r="B22" s="140" t="str">
        <f>"        "&amp;"公务员医疗补助"</f>
        <v>        公务员医疗补助</v>
      </c>
      <c r="C22" s="152">
        <v>181521.45</v>
      </c>
      <c r="D22" s="152">
        <v>181521.45</v>
      </c>
      <c r="E22" s="152">
        <v>181521.45</v>
      </c>
      <c r="F22" s="152"/>
      <c r="G22" s="152"/>
      <c r="H22" s="9"/>
      <c r="I22" s="9"/>
      <c r="J22" s="9"/>
      <c r="K22" s="9"/>
      <c r="L22" s="9"/>
      <c r="M22" s="9"/>
      <c r="N22" s="9"/>
      <c r="O22" s="9"/>
    </row>
    <row r="23" ht="20.25" customHeight="1" spans="1:15">
      <c r="A23" s="140" t="s">
        <v>94</v>
      </c>
      <c r="B23" s="140" t="str">
        <f>"        "&amp;"其他行政事业单位医疗支出"</f>
        <v>        其他行政事业单位医疗支出</v>
      </c>
      <c r="C23" s="152">
        <v>24834.88</v>
      </c>
      <c r="D23" s="152">
        <v>24834.88</v>
      </c>
      <c r="E23" s="152">
        <v>24834.88</v>
      </c>
      <c r="F23" s="152"/>
      <c r="G23" s="152"/>
      <c r="H23" s="9"/>
      <c r="I23" s="9"/>
      <c r="J23" s="9"/>
      <c r="K23" s="9"/>
      <c r="L23" s="9"/>
      <c r="M23" s="9"/>
      <c r="N23" s="9"/>
      <c r="O23" s="9"/>
    </row>
    <row r="24" ht="20.25" customHeight="1" spans="1:15">
      <c r="A24" s="131" t="s">
        <v>95</v>
      </c>
      <c r="B24" s="131" t="str">
        <f>"        "&amp;"住房保障支出"</f>
        <v>        住房保障支出</v>
      </c>
      <c r="C24" s="152">
        <v>357084</v>
      </c>
      <c r="D24" s="152">
        <v>357084</v>
      </c>
      <c r="E24" s="152">
        <v>357084</v>
      </c>
      <c r="F24" s="152"/>
      <c r="G24" s="152"/>
      <c r="H24" s="9"/>
      <c r="I24" s="9"/>
      <c r="J24" s="9"/>
      <c r="K24" s="9"/>
      <c r="L24" s="9"/>
      <c r="M24" s="9"/>
      <c r="N24" s="9"/>
      <c r="O24" s="9"/>
    </row>
    <row r="25" ht="20.25" customHeight="1" spans="1:15">
      <c r="A25" s="139" t="s">
        <v>96</v>
      </c>
      <c r="B25" s="139" t="str">
        <f>"        "&amp;"住房改革支出"</f>
        <v>        住房改革支出</v>
      </c>
      <c r="C25" s="152">
        <v>357084</v>
      </c>
      <c r="D25" s="152">
        <v>357084</v>
      </c>
      <c r="E25" s="152">
        <v>357084</v>
      </c>
      <c r="F25" s="152"/>
      <c r="G25" s="152"/>
      <c r="H25" s="9"/>
      <c r="I25" s="9"/>
      <c r="J25" s="9"/>
      <c r="K25" s="9"/>
      <c r="L25" s="9"/>
      <c r="M25" s="9"/>
      <c r="N25" s="9"/>
      <c r="O25" s="9"/>
    </row>
    <row r="26" ht="20.25" customHeight="1" spans="1:15">
      <c r="A26" s="140" t="s">
        <v>97</v>
      </c>
      <c r="B26" s="140" t="str">
        <f>"        "&amp;"住房公积金"</f>
        <v>        住房公积金</v>
      </c>
      <c r="C26" s="152">
        <v>350088</v>
      </c>
      <c r="D26" s="152">
        <v>350088</v>
      </c>
      <c r="E26" s="152">
        <v>350088</v>
      </c>
      <c r="F26" s="152"/>
      <c r="G26" s="152"/>
      <c r="H26" s="9"/>
      <c r="I26" s="9"/>
      <c r="J26" s="9"/>
      <c r="K26" s="9"/>
      <c r="L26" s="9"/>
      <c r="M26" s="9"/>
      <c r="N26" s="9"/>
      <c r="O26" s="9"/>
    </row>
    <row r="27" ht="20.25" customHeight="1" spans="1:15">
      <c r="A27" s="140" t="s">
        <v>98</v>
      </c>
      <c r="B27" s="140" t="str">
        <f>"        "&amp;"购房补贴"</f>
        <v>        购房补贴</v>
      </c>
      <c r="C27" s="152">
        <v>6996</v>
      </c>
      <c r="D27" s="152">
        <v>6996</v>
      </c>
      <c r="E27" s="152">
        <v>6996</v>
      </c>
      <c r="F27" s="152"/>
      <c r="G27" s="152"/>
      <c r="H27" s="9"/>
      <c r="I27" s="9"/>
      <c r="J27" s="9"/>
      <c r="K27" s="9"/>
      <c r="L27" s="9"/>
      <c r="M27" s="9"/>
      <c r="N27" s="9"/>
      <c r="O27" s="9"/>
    </row>
    <row r="28" ht="20.25" customHeight="1" spans="1:15">
      <c r="A28" s="131" t="s">
        <v>99</v>
      </c>
      <c r="B28" s="131" t="str">
        <f>"        "&amp;"其他支出"</f>
        <v>        其他支出</v>
      </c>
      <c r="C28" s="152">
        <v>8470000</v>
      </c>
      <c r="D28" s="152"/>
      <c r="E28" s="152"/>
      <c r="F28" s="152"/>
      <c r="G28" s="152">
        <v>8470000</v>
      </c>
      <c r="H28" s="9"/>
      <c r="I28" s="9"/>
      <c r="J28" s="9"/>
      <c r="K28" s="9"/>
      <c r="L28" s="9"/>
      <c r="M28" s="9"/>
      <c r="N28" s="9"/>
      <c r="O28" s="9"/>
    </row>
    <row r="29" ht="20.25" customHeight="1" spans="1:15">
      <c r="A29" s="139" t="s">
        <v>100</v>
      </c>
      <c r="B29" s="139" t="str">
        <f>"        "&amp;"彩票公益金安排的支出"</f>
        <v>        彩票公益金安排的支出</v>
      </c>
      <c r="C29" s="152">
        <v>8470000</v>
      </c>
      <c r="D29" s="152"/>
      <c r="E29" s="152"/>
      <c r="F29" s="152"/>
      <c r="G29" s="152">
        <v>8470000</v>
      </c>
      <c r="H29" s="9"/>
      <c r="I29" s="9"/>
      <c r="J29" s="9"/>
      <c r="K29" s="9"/>
      <c r="L29" s="9"/>
      <c r="M29" s="9"/>
      <c r="N29" s="9"/>
      <c r="O29" s="9"/>
    </row>
    <row r="30" ht="20.25" customHeight="1" spans="1:15">
      <c r="A30" s="140" t="s">
        <v>101</v>
      </c>
      <c r="B30" s="140" t="str">
        <f>"        "&amp;"用于残疾人事业的彩票公益金支出"</f>
        <v>        用于残疾人事业的彩票公益金支出</v>
      </c>
      <c r="C30" s="152">
        <v>8470000</v>
      </c>
      <c r="D30" s="152"/>
      <c r="E30" s="152"/>
      <c r="F30" s="152"/>
      <c r="G30" s="152">
        <v>8470000</v>
      </c>
      <c r="H30" s="9"/>
      <c r="I30" s="9"/>
      <c r="J30" s="9"/>
      <c r="K30" s="9"/>
      <c r="L30" s="9"/>
      <c r="M30" s="9"/>
      <c r="N30" s="9"/>
      <c r="O30" s="9"/>
    </row>
    <row r="31" ht="20.25" customHeight="1" spans="1:15">
      <c r="A31" s="131" t="s">
        <v>102</v>
      </c>
      <c r="B31" s="131" t="str">
        <f>"        "&amp;"转移性支出"</f>
        <v>        转移性支出</v>
      </c>
      <c r="C31" s="9"/>
      <c r="D31" s="9"/>
      <c r="E31" s="9"/>
      <c r="F31" s="9"/>
      <c r="G31" s="9"/>
      <c r="H31" s="9"/>
      <c r="I31" s="9"/>
      <c r="J31" s="9"/>
      <c r="K31" s="9"/>
      <c r="L31" s="9"/>
      <c r="M31" s="9"/>
      <c r="N31" s="9"/>
      <c r="O31" s="9"/>
    </row>
    <row r="32" ht="20.25" customHeight="1" spans="1:15">
      <c r="A32" s="139" t="s">
        <v>103</v>
      </c>
      <c r="B32" s="139" t="str">
        <f>"        "&amp;"一般性转移支付"</f>
        <v>        一般性转移支付</v>
      </c>
      <c r="C32" s="9"/>
      <c r="D32" s="9"/>
      <c r="E32" s="9"/>
      <c r="F32" s="9"/>
      <c r="G32" s="9"/>
      <c r="H32" s="9"/>
      <c r="I32" s="9"/>
      <c r="J32" s="9"/>
      <c r="K32" s="9"/>
      <c r="L32" s="9"/>
      <c r="M32" s="9"/>
      <c r="N32" s="9"/>
      <c r="O32" s="9"/>
    </row>
    <row r="33" ht="20.25" customHeight="1" spans="1:15">
      <c r="A33" s="140" t="s">
        <v>104</v>
      </c>
      <c r="B33" s="140" t="str">
        <f>"        "&amp;"社会保障和就业共同财政事权转移支付支出"</f>
        <v>        社会保障和就业共同财政事权转移支付支出</v>
      </c>
      <c r="C33" s="9"/>
      <c r="D33" s="9"/>
      <c r="E33" s="9"/>
      <c r="F33" s="9"/>
      <c r="G33" s="9"/>
      <c r="H33" s="9"/>
      <c r="I33" s="9"/>
      <c r="J33" s="9"/>
      <c r="K33" s="9"/>
      <c r="L33" s="9"/>
      <c r="M33" s="9"/>
      <c r="N33" s="9"/>
      <c r="O33" s="9"/>
    </row>
    <row r="34" ht="20.25" customHeight="1" spans="1:15">
      <c r="A34" s="133" t="s">
        <v>30</v>
      </c>
      <c r="B34" s="131"/>
      <c r="C34" s="138">
        <v>23374566.64</v>
      </c>
      <c r="D34" s="153">
        <v>14904566.64</v>
      </c>
      <c r="E34" s="153">
        <v>5939016.64</v>
      </c>
      <c r="F34" s="153">
        <v>8965550</v>
      </c>
      <c r="G34" s="153">
        <v>8470000</v>
      </c>
      <c r="H34" s="134"/>
      <c r="I34" s="134"/>
      <c r="J34" s="134"/>
      <c r="K34" s="134"/>
      <c r="L34" s="134"/>
      <c r="M34" s="134"/>
      <c r="N34" s="134"/>
      <c r="O34" s="134"/>
    </row>
  </sheetData>
  <mergeCells count="12">
    <mergeCell ref="A1:O1"/>
    <mergeCell ref="A2:O2"/>
    <mergeCell ref="A3:N3"/>
    <mergeCell ref="D4:F4"/>
    <mergeCell ref="J4:O4"/>
    <mergeCell ref="A34:B34"/>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5"/>
  <sheetViews>
    <sheetView showZeros="0" workbookViewId="0">
      <selection activeCell="D15" sqref="D15"/>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29" t="s">
        <v>105</v>
      </c>
      <c r="B1" s="141"/>
      <c r="C1" s="141"/>
      <c r="D1" s="141"/>
    </row>
    <row r="2" ht="28.5" customHeight="1" spans="1:4">
      <c r="A2" s="142" t="s">
        <v>106</v>
      </c>
      <c r="B2" s="142"/>
      <c r="C2" s="142"/>
      <c r="D2" s="142"/>
    </row>
    <row r="3" ht="18.75" customHeight="1" spans="1:4">
      <c r="A3" s="131" t="str">
        <f>"单位名称："&amp;"玉溪市残疾人联合会"</f>
        <v>单位名称：玉溪市残疾人联合会</v>
      </c>
      <c r="B3" s="131"/>
      <c r="C3" s="131"/>
      <c r="D3" s="129" t="s">
        <v>2</v>
      </c>
    </row>
    <row r="4" ht="18.75" customHeight="1" spans="1:4">
      <c r="A4" s="4" t="s">
        <v>3</v>
      </c>
      <c r="B4" s="4"/>
      <c r="C4" s="4" t="s">
        <v>4</v>
      </c>
      <c r="D4" s="4"/>
    </row>
    <row r="5" ht="18.75" customHeight="1" spans="1:4">
      <c r="A5" s="4" t="s">
        <v>5</v>
      </c>
      <c r="B5" s="4" t="s">
        <v>6</v>
      </c>
      <c r="C5" s="4" t="s">
        <v>107</v>
      </c>
      <c r="D5" s="4" t="s">
        <v>6</v>
      </c>
    </row>
    <row r="6" ht="18.75" customHeight="1" spans="1:4">
      <c r="A6" s="143" t="s">
        <v>108</v>
      </c>
      <c r="B6" s="144"/>
      <c r="C6" s="145" t="s">
        <v>109</v>
      </c>
      <c r="D6" s="144"/>
    </row>
    <row r="7" ht="18.75" customHeight="1" spans="1:4">
      <c r="A7" s="131" t="s">
        <v>110</v>
      </c>
      <c r="B7" s="146">
        <v>14904566.64</v>
      </c>
      <c r="C7" s="147" t="str">
        <f>"（一）"&amp;"社会保障和就业支出"</f>
        <v>（一）社会保障和就业支出</v>
      </c>
      <c r="D7" s="146">
        <v>14113283.59</v>
      </c>
    </row>
    <row r="8" ht="18.75" customHeight="1" spans="1:4">
      <c r="A8" s="131" t="s">
        <v>111</v>
      </c>
      <c r="B8" s="146">
        <v>8470000</v>
      </c>
      <c r="C8" s="147" t="str">
        <f>"（二）"&amp;"卫生健康支出"</f>
        <v>（二）卫生健康支出</v>
      </c>
      <c r="D8" s="146">
        <v>434199.05</v>
      </c>
    </row>
    <row r="9" ht="18.75" customHeight="1" spans="1:4">
      <c r="A9" s="131" t="s">
        <v>112</v>
      </c>
      <c r="B9" s="148"/>
      <c r="C9" s="147" t="str">
        <f>"（三）"&amp;"住房保障支出"</f>
        <v>（三）住房保障支出</v>
      </c>
      <c r="D9" s="146">
        <v>357084</v>
      </c>
    </row>
    <row r="10" ht="18.75" customHeight="1" spans="1:4">
      <c r="A10" s="131" t="s">
        <v>113</v>
      </c>
      <c r="B10" s="148"/>
      <c r="C10" s="147" t="str">
        <f>"（四）"&amp;"其他支出"</f>
        <v>（四）其他支出</v>
      </c>
      <c r="D10" s="146">
        <v>8470000</v>
      </c>
    </row>
    <row r="11" ht="18.75" customHeight="1" spans="1:4">
      <c r="A11" s="6" t="s">
        <v>110</v>
      </c>
      <c r="B11" s="148"/>
      <c r="C11" s="147" t="str">
        <f>"（五）"&amp;"转移性支出"</f>
        <v>（五）转移性支出</v>
      </c>
      <c r="D11" s="148"/>
    </row>
    <row r="12" ht="18.75" customHeight="1" spans="1:4">
      <c r="A12" s="6" t="s">
        <v>111</v>
      </c>
      <c r="B12" s="148"/>
      <c r="C12" s="131"/>
      <c r="D12" s="131"/>
    </row>
    <row r="13" ht="18.75" customHeight="1" spans="1:4">
      <c r="A13" s="6" t="s">
        <v>112</v>
      </c>
      <c r="B13" s="148"/>
      <c r="C13" s="131"/>
      <c r="D13" s="131"/>
    </row>
    <row r="14" ht="18.75" customHeight="1" spans="1:4">
      <c r="A14" s="131"/>
      <c r="B14" s="131"/>
      <c r="C14" s="131" t="s">
        <v>114</v>
      </c>
      <c r="D14" s="131"/>
    </row>
    <row r="15" ht="18.75" customHeight="1" spans="1:4">
      <c r="A15" s="149" t="s">
        <v>24</v>
      </c>
      <c r="B15" s="150">
        <v>23374566.64</v>
      </c>
      <c r="C15" s="149" t="s">
        <v>25</v>
      </c>
      <c r="D15" s="150">
        <v>23374566.64</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1"/>
  <sheetViews>
    <sheetView showZeros="0" workbookViewId="0">
      <selection activeCell="F9" sqref="F9:F13"/>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36" t="s">
        <v>115</v>
      </c>
      <c r="B1" s="136"/>
      <c r="C1" s="136"/>
      <c r="D1" s="136"/>
      <c r="E1" s="136"/>
      <c r="F1" s="136"/>
      <c r="G1" s="136"/>
    </row>
    <row r="2" ht="28.5" customHeight="1" spans="1:7">
      <c r="A2" s="130" t="s">
        <v>116</v>
      </c>
      <c r="B2" s="130"/>
      <c r="C2" s="130"/>
      <c r="D2" s="130"/>
      <c r="E2" s="130"/>
      <c r="F2" s="130"/>
      <c r="G2" s="130"/>
    </row>
    <row r="3" ht="20.25" customHeight="1" spans="1:7">
      <c r="A3" s="131" t="str">
        <f>"单位名称："&amp;"玉溪市残疾人联合会"</f>
        <v>单位名称：玉溪市残疾人联合会</v>
      </c>
      <c r="B3" s="131"/>
      <c r="C3" s="131"/>
      <c r="D3" s="131"/>
      <c r="E3" s="131"/>
      <c r="F3" s="131"/>
      <c r="G3" s="137" t="s">
        <v>2</v>
      </c>
    </row>
    <row r="4" ht="27" customHeight="1" spans="1:7">
      <c r="A4" s="132" t="s">
        <v>117</v>
      </c>
      <c r="B4" s="132"/>
      <c r="C4" s="132" t="s">
        <v>30</v>
      </c>
      <c r="D4" s="132" t="s">
        <v>33</v>
      </c>
      <c r="E4" s="132"/>
      <c r="F4" s="132"/>
      <c r="G4" s="132" t="s">
        <v>73</v>
      </c>
    </row>
    <row r="5" ht="27" customHeight="1" spans="1:7">
      <c r="A5" s="132" t="s">
        <v>68</v>
      </c>
      <c r="B5" s="132" t="s">
        <v>69</v>
      </c>
      <c r="C5" s="132"/>
      <c r="D5" s="132" t="s">
        <v>32</v>
      </c>
      <c r="E5" s="132" t="s">
        <v>118</v>
      </c>
      <c r="F5" s="132" t="s">
        <v>119</v>
      </c>
      <c r="G5" s="132"/>
    </row>
    <row r="6" ht="20.25" customHeight="1" spans="1:7">
      <c r="A6" s="135" t="s">
        <v>44</v>
      </c>
      <c r="B6" s="135" t="s">
        <v>45</v>
      </c>
      <c r="C6" s="135" t="s">
        <v>46</v>
      </c>
      <c r="D6" s="135" t="s">
        <v>47</v>
      </c>
      <c r="E6" s="135" t="s">
        <v>48</v>
      </c>
      <c r="F6" s="135" t="s">
        <v>49</v>
      </c>
      <c r="G6" s="135">
        <v>7</v>
      </c>
    </row>
    <row r="7" ht="20.25" customHeight="1" spans="1:7">
      <c r="A7" s="131" t="s">
        <v>79</v>
      </c>
      <c r="B7" s="131" t="str">
        <f>"        "&amp;"社会保障和就业支出"</f>
        <v>        社会保障和就业支出</v>
      </c>
      <c r="C7" s="138">
        <v>14113283.59</v>
      </c>
      <c r="D7" s="134">
        <v>5147733.59</v>
      </c>
      <c r="E7" s="9">
        <v>4286254.23</v>
      </c>
      <c r="F7" s="9">
        <v>861479.36</v>
      </c>
      <c r="G7" s="138">
        <v>8965550</v>
      </c>
    </row>
    <row r="8" ht="20.25" customHeight="1" spans="1:7">
      <c r="A8" s="139" t="s">
        <v>80</v>
      </c>
      <c r="B8" s="139" t="str">
        <f>"        "&amp;"行政事业单位养老支出"</f>
        <v>        行政事业单位养老支出</v>
      </c>
      <c r="C8" s="9">
        <v>1215414.88</v>
      </c>
      <c r="D8" s="134">
        <v>1215414.88</v>
      </c>
      <c r="E8" s="9">
        <v>1205214.88</v>
      </c>
      <c r="F8" s="9">
        <v>10200</v>
      </c>
      <c r="G8" s="138"/>
    </row>
    <row r="9" ht="20.25" customHeight="1" spans="1:7">
      <c r="A9" s="140" t="s">
        <v>81</v>
      </c>
      <c r="B9" s="140" t="str">
        <f>"        "&amp;"行政单位离退休"</f>
        <v>        行政单位离退休</v>
      </c>
      <c r="C9" s="9">
        <v>445200</v>
      </c>
      <c r="D9" s="134">
        <v>445200</v>
      </c>
      <c r="E9" s="9">
        <v>436800</v>
      </c>
      <c r="F9" s="9">
        <v>8400</v>
      </c>
      <c r="G9" s="138"/>
    </row>
    <row r="10" ht="20.25" customHeight="1" spans="1:7">
      <c r="A10" s="140" t="s">
        <v>82</v>
      </c>
      <c r="B10" s="140" t="str">
        <f>"        "&amp;"事业单位离退休"</f>
        <v>        事业单位离退休</v>
      </c>
      <c r="C10" s="9">
        <v>81000</v>
      </c>
      <c r="D10" s="134">
        <v>81000</v>
      </c>
      <c r="E10" s="9">
        <v>79200</v>
      </c>
      <c r="F10" s="9">
        <v>1800</v>
      </c>
      <c r="G10" s="138"/>
    </row>
    <row r="11" ht="20.25" customHeight="1" spans="1:7">
      <c r="A11" s="140" t="s">
        <v>83</v>
      </c>
      <c r="B11" s="140" t="str">
        <f>"        "&amp;"机关事业单位基本养老保险缴费支出"</f>
        <v>        机关事业单位基本养老保险缴费支出</v>
      </c>
      <c r="C11" s="9">
        <v>439214.88</v>
      </c>
      <c r="D11" s="134">
        <v>439214.88</v>
      </c>
      <c r="E11" s="9">
        <v>439214.88</v>
      </c>
      <c r="F11" s="9"/>
      <c r="G11" s="138"/>
    </row>
    <row r="12" ht="20.25" customHeight="1" spans="1:7">
      <c r="A12" s="140" t="s">
        <v>84</v>
      </c>
      <c r="B12" s="140" t="str">
        <f>"        "&amp;"机关事业单位职业年金缴费支出"</f>
        <v>        机关事业单位职业年金缴费支出</v>
      </c>
      <c r="C12" s="9">
        <v>250000</v>
      </c>
      <c r="D12" s="134">
        <v>250000</v>
      </c>
      <c r="E12" s="9">
        <v>250000</v>
      </c>
      <c r="F12" s="9"/>
      <c r="G12" s="138"/>
    </row>
    <row r="13" ht="20.25" customHeight="1" spans="1:7">
      <c r="A13" s="139" t="s">
        <v>85</v>
      </c>
      <c r="B13" s="139" t="str">
        <f>"        "&amp;"残疾人事业"</f>
        <v>        残疾人事业</v>
      </c>
      <c r="C13" s="9">
        <v>12931868.71</v>
      </c>
      <c r="D13" s="134">
        <v>3932318.71</v>
      </c>
      <c r="E13" s="9">
        <v>3081039.35</v>
      </c>
      <c r="F13" s="9">
        <v>851279.36</v>
      </c>
      <c r="G13" s="138">
        <v>8965550</v>
      </c>
    </row>
    <row r="14" ht="20.25" customHeight="1" spans="1:7">
      <c r="A14" s="140" t="s">
        <v>86</v>
      </c>
      <c r="B14" s="140" t="str">
        <f>"        "&amp;"行政运行"</f>
        <v>        行政运行</v>
      </c>
      <c r="C14" s="9">
        <v>3530597.8</v>
      </c>
      <c r="D14" s="134">
        <v>3306597.8</v>
      </c>
      <c r="E14" s="9">
        <v>2509285</v>
      </c>
      <c r="F14" s="9">
        <v>797312.8</v>
      </c>
      <c r="G14" s="138">
        <v>224000</v>
      </c>
    </row>
    <row r="15" ht="20.25" customHeight="1" spans="1:7">
      <c r="A15" s="140" t="s">
        <v>87</v>
      </c>
      <c r="B15" s="140" t="str">
        <f>"        "&amp;"残疾人康复"</f>
        <v>        残疾人康复</v>
      </c>
      <c r="C15" s="9">
        <v>5515040</v>
      </c>
      <c r="D15" s="134"/>
      <c r="E15" s="9"/>
      <c r="F15" s="9"/>
      <c r="G15" s="138">
        <v>5515040</v>
      </c>
    </row>
    <row r="16" ht="20.25" customHeight="1" spans="1:7">
      <c r="A16" s="140" t="s">
        <v>88</v>
      </c>
      <c r="B16" s="140" t="str">
        <f>"        "&amp;"残疾人就业"</f>
        <v>        残疾人就业</v>
      </c>
      <c r="C16" s="138">
        <v>2757510</v>
      </c>
      <c r="D16" s="134"/>
      <c r="E16" s="9"/>
      <c r="F16" s="9"/>
      <c r="G16" s="138">
        <v>2757510</v>
      </c>
    </row>
    <row r="17" ht="20.25" customHeight="1" spans="1:7">
      <c r="A17" s="140" t="s">
        <v>89</v>
      </c>
      <c r="B17" s="140" t="str">
        <f>"        "&amp;"其他残疾人事业支出"</f>
        <v>        其他残疾人事业支出</v>
      </c>
      <c r="C17" s="9">
        <v>1094720.91</v>
      </c>
      <c r="D17" s="134">
        <v>625720.91</v>
      </c>
      <c r="E17" s="9">
        <v>571754.35</v>
      </c>
      <c r="F17" s="9">
        <v>53966.56</v>
      </c>
      <c r="G17" s="138">
        <v>469000</v>
      </c>
    </row>
    <row r="18" ht="20.25" customHeight="1" spans="1:7">
      <c r="A18" s="131" t="s">
        <v>63</v>
      </c>
      <c r="B18" s="131" t="str">
        <f>"        "&amp;"卫生健康支出"</f>
        <v>        卫生健康支出</v>
      </c>
      <c r="C18" s="9">
        <v>434199.05</v>
      </c>
      <c r="D18" s="134">
        <v>434199.05</v>
      </c>
      <c r="E18" s="9">
        <v>434199.05</v>
      </c>
      <c r="F18" s="9"/>
      <c r="G18" s="9"/>
    </row>
    <row r="19" ht="20.25" customHeight="1" spans="1:7">
      <c r="A19" s="139" t="s">
        <v>90</v>
      </c>
      <c r="B19" s="139" t="str">
        <f>"        "&amp;"行政事业单位医疗"</f>
        <v>        行政事业单位医疗</v>
      </c>
      <c r="C19" s="9">
        <v>434199.05</v>
      </c>
      <c r="D19" s="134">
        <v>434199.05</v>
      </c>
      <c r="E19" s="9">
        <v>434199.05</v>
      </c>
      <c r="F19" s="9"/>
      <c r="G19" s="9"/>
    </row>
    <row r="20" ht="20.25" customHeight="1" spans="1:7">
      <c r="A20" s="140" t="s">
        <v>91</v>
      </c>
      <c r="B20" s="140" t="str">
        <f>"        "&amp;"行政单位医疗"</f>
        <v>        行政单位医疗</v>
      </c>
      <c r="C20" s="9">
        <v>186999.75</v>
      </c>
      <c r="D20" s="134">
        <v>186999.75</v>
      </c>
      <c r="E20" s="9">
        <v>186999.75</v>
      </c>
      <c r="F20" s="9"/>
      <c r="G20" s="9"/>
    </row>
    <row r="21" ht="20.25" customHeight="1" spans="1:7">
      <c r="A21" s="140" t="s">
        <v>92</v>
      </c>
      <c r="B21" s="140" t="str">
        <f>"        "&amp;"事业单位医疗"</f>
        <v>        事业单位医疗</v>
      </c>
      <c r="C21" s="9">
        <v>40842.97</v>
      </c>
      <c r="D21" s="134">
        <v>40842.97</v>
      </c>
      <c r="E21" s="9">
        <v>40842.97</v>
      </c>
      <c r="F21" s="9"/>
      <c r="G21" s="9"/>
    </row>
    <row r="22" ht="20.25" customHeight="1" spans="1:7">
      <c r="A22" s="140" t="s">
        <v>93</v>
      </c>
      <c r="B22" s="140" t="str">
        <f>"        "&amp;"公务员医疗补助"</f>
        <v>        公务员医疗补助</v>
      </c>
      <c r="C22" s="9">
        <v>181521.45</v>
      </c>
      <c r="D22" s="134">
        <v>181521.45</v>
      </c>
      <c r="E22" s="9">
        <v>181521.45</v>
      </c>
      <c r="F22" s="9"/>
      <c r="G22" s="9"/>
    </row>
    <row r="23" ht="20.25" customHeight="1" spans="1:7">
      <c r="A23" s="140" t="s">
        <v>94</v>
      </c>
      <c r="B23" s="140" t="str">
        <f>"        "&amp;"其他行政事业单位医疗支出"</f>
        <v>        其他行政事业单位医疗支出</v>
      </c>
      <c r="C23" s="9">
        <v>24834.88</v>
      </c>
      <c r="D23" s="134">
        <v>24834.88</v>
      </c>
      <c r="E23" s="9">
        <v>24834.88</v>
      </c>
      <c r="F23" s="9"/>
      <c r="G23" s="9"/>
    </row>
    <row r="24" ht="20.25" customHeight="1" spans="1:7">
      <c r="A24" s="131" t="s">
        <v>95</v>
      </c>
      <c r="B24" s="131" t="str">
        <f>"        "&amp;"住房保障支出"</f>
        <v>        住房保障支出</v>
      </c>
      <c r="C24" s="9">
        <v>357084</v>
      </c>
      <c r="D24" s="134">
        <v>357084</v>
      </c>
      <c r="E24" s="9">
        <v>357084</v>
      </c>
      <c r="F24" s="9"/>
      <c r="G24" s="9"/>
    </row>
    <row r="25" ht="20.25" customHeight="1" spans="1:7">
      <c r="A25" s="139" t="s">
        <v>96</v>
      </c>
      <c r="B25" s="139" t="str">
        <f>"        "&amp;"住房改革支出"</f>
        <v>        住房改革支出</v>
      </c>
      <c r="C25" s="9">
        <v>357084</v>
      </c>
      <c r="D25" s="134">
        <v>357084</v>
      </c>
      <c r="E25" s="9">
        <v>357084</v>
      </c>
      <c r="F25" s="9"/>
      <c r="G25" s="9"/>
    </row>
    <row r="26" ht="20.25" customHeight="1" spans="1:7">
      <c r="A26" s="140" t="s">
        <v>97</v>
      </c>
      <c r="B26" s="140" t="str">
        <f>"        "&amp;"住房公积金"</f>
        <v>        住房公积金</v>
      </c>
      <c r="C26" s="9">
        <v>350088</v>
      </c>
      <c r="D26" s="134">
        <v>350088</v>
      </c>
      <c r="E26" s="9">
        <v>350088</v>
      </c>
      <c r="F26" s="9"/>
      <c r="G26" s="9"/>
    </row>
    <row r="27" ht="20.25" customHeight="1" spans="1:7">
      <c r="A27" s="140" t="s">
        <v>98</v>
      </c>
      <c r="B27" s="140" t="str">
        <f>"        "&amp;"购房补贴"</f>
        <v>        购房补贴</v>
      </c>
      <c r="C27" s="9">
        <v>6996</v>
      </c>
      <c r="D27" s="134">
        <v>6996</v>
      </c>
      <c r="E27" s="9">
        <v>6996</v>
      </c>
      <c r="F27" s="9"/>
      <c r="G27" s="9"/>
    </row>
    <row r="28" ht="20.25" customHeight="1" spans="1:7">
      <c r="A28" s="131" t="s">
        <v>102</v>
      </c>
      <c r="B28" s="131" t="str">
        <f>"        "&amp;"转移性支出"</f>
        <v>        转移性支出</v>
      </c>
      <c r="C28" s="9"/>
      <c r="D28" s="134"/>
      <c r="E28" s="9"/>
      <c r="F28" s="9"/>
      <c r="G28" s="9"/>
    </row>
    <row r="29" ht="20.25" customHeight="1" spans="1:7">
      <c r="A29" s="139" t="s">
        <v>103</v>
      </c>
      <c r="B29" s="139" t="str">
        <f>"        "&amp;"一般性转移支付"</f>
        <v>        一般性转移支付</v>
      </c>
      <c r="C29" s="9"/>
      <c r="D29" s="134"/>
      <c r="E29" s="9"/>
      <c r="F29" s="9"/>
      <c r="G29" s="9"/>
    </row>
    <row r="30" ht="20.25" customHeight="1" spans="1:7">
      <c r="A30" s="140" t="s">
        <v>104</v>
      </c>
      <c r="B30" s="140" t="str">
        <f>"        "&amp;"社会保障和就业共同财政事权转移支付支出"</f>
        <v>        社会保障和就业共同财政事权转移支付支出</v>
      </c>
      <c r="C30" s="9"/>
      <c r="D30" s="134"/>
      <c r="E30" s="9"/>
      <c r="F30" s="9"/>
      <c r="G30" s="9"/>
    </row>
    <row r="31" ht="20.25" customHeight="1" spans="1:7">
      <c r="A31" s="133" t="s">
        <v>30</v>
      </c>
      <c r="B31" s="131"/>
      <c r="C31" s="134">
        <f>C7+C18+C24</f>
        <v>14904566.64</v>
      </c>
      <c r="D31" s="134">
        <f>D7+D18+D24</f>
        <v>5939016.64</v>
      </c>
      <c r="E31" s="134">
        <f>E7+E18+E24</f>
        <v>5077537.28</v>
      </c>
      <c r="F31" s="134">
        <f>F7+F18+F24</f>
        <v>861479.36</v>
      </c>
      <c r="G31" s="134">
        <f>G7+G18+G24</f>
        <v>8965550</v>
      </c>
    </row>
  </sheetData>
  <mergeCells count="8">
    <mergeCell ref="A1:G1"/>
    <mergeCell ref="A2:G2"/>
    <mergeCell ref="A3:F3"/>
    <mergeCell ref="A4:B4"/>
    <mergeCell ref="D4:F4"/>
    <mergeCell ref="A31:B31"/>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F1"/>
    </sheetView>
  </sheetViews>
  <sheetFormatPr defaultColWidth="8.85" defaultRowHeight="15" customHeight="1" outlineLevelRow="6" outlineLevelCol="5"/>
  <cols>
    <col min="1" max="6" width="25.1333333333333" customWidth="1"/>
  </cols>
  <sheetData>
    <row r="1" customHeight="1" spans="1:6">
      <c r="A1" s="129" t="s">
        <v>120</v>
      </c>
      <c r="B1" s="129"/>
      <c r="C1" s="129"/>
      <c r="D1" s="129"/>
      <c r="E1" s="129"/>
      <c r="F1" s="129"/>
    </row>
    <row r="2" ht="28.5" customHeight="1" spans="1:6">
      <c r="A2" s="130" t="s">
        <v>121</v>
      </c>
      <c r="B2" s="130"/>
      <c r="C2" s="130"/>
      <c r="D2" s="130"/>
      <c r="E2" s="130"/>
      <c r="F2" s="130"/>
    </row>
    <row r="3" ht="20.25" customHeight="1" spans="1:6">
      <c r="A3" s="131" t="str">
        <f>"单位名称："&amp;"玉溪市残疾人联合会"</f>
        <v>单位名称：玉溪市残疾人联合会</v>
      </c>
      <c r="B3" s="131"/>
      <c r="C3" s="131"/>
      <c r="D3" s="131"/>
      <c r="E3" s="131"/>
      <c r="F3" s="129" t="s">
        <v>2</v>
      </c>
    </row>
    <row r="4" ht="20.25" customHeight="1" spans="1:6">
      <c r="A4" s="132" t="s">
        <v>122</v>
      </c>
      <c r="B4" s="132" t="s">
        <v>123</v>
      </c>
      <c r="C4" s="132" t="s">
        <v>124</v>
      </c>
      <c r="D4" s="132"/>
      <c r="E4" s="132"/>
      <c r="F4" s="132"/>
    </row>
    <row r="5" ht="35.25" customHeight="1" spans="1:6">
      <c r="A5" s="132"/>
      <c r="B5" s="132"/>
      <c r="C5" s="132" t="s">
        <v>32</v>
      </c>
      <c r="D5" s="132" t="s">
        <v>125</v>
      </c>
      <c r="E5" s="132" t="s">
        <v>126</v>
      </c>
      <c r="F5" s="132" t="s">
        <v>127</v>
      </c>
    </row>
    <row r="6" ht="20.25" customHeight="1" spans="1:6">
      <c r="A6" s="135" t="s">
        <v>44</v>
      </c>
      <c r="B6" s="135">
        <v>2</v>
      </c>
      <c r="C6" s="135">
        <v>3</v>
      </c>
      <c r="D6" s="135">
        <v>4</v>
      </c>
      <c r="E6" s="135">
        <v>5</v>
      </c>
      <c r="F6" s="135">
        <v>6</v>
      </c>
    </row>
    <row r="7" ht="20.25" customHeight="1" spans="1:6">
      <c r="A7" s="9">
        <v>96600</v>
      </c>
      <c r="B7" s="9"/>
      <c r="C7" s="9">
        <v>76600</v>
      </c>
      <c r="D7" s="9"/>
      <c r="E7" s="134">
        <v>76600</v>
      </c>
      <c r="F7" s="9">
        <v>20000</v>
      </c>
    </row>
  </sheetData>
  <mergeCells count="6">
    <mergeCell ref="A1:F1"/>
    <mergeCell ref="A2:F2"/>
    <mergeCell ref="A3:E3"/>
    <mergeCell ref="C4:E4"/>
    <mergeCell ref="A4:A5"/>
    <mergeCell ref="B4:B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1"/>
  <sheetViews>
    <sheetView showZeros="0" topLeftCell="E1" workbookViewId="0">
      <selection activeCell="A1" sqref="A1:W1"/>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29" t="s">
        <v>128</v>
      </c>
      <c r="B1" s="129"/>
      <c r="C1" s="129"/>
      <c r="D1" s="129"/>
      <c r="E1" s="129"/>
      <c r="F1" s="129"/>
      <c r="G1" s="129"/>
      <c r="H1" s="129"/>
      <c r="I1" s="129"/>
      <c r="J1" s="129"/>
      <c r="K1" s="129"/>
      <c r="L1" s="129"/>
      <c r="M1" s="129"/>
      <c r="N1" s="129"/>
      <c r="O1" s="129"/>
      <c r="P1" s="129"/>
      <c r="Q1" s="129"/>
      <c r="R1" s="129"/>
      <c r="S1" s="129"/>
      <c r="T1" s="129"/>
      <c r="U1" s="129"/>
      <c r="V1" s="129"/>
      <c r="W1" s="129"/>
    </row>
    <row r="2" ht="28.5" customHeight="1" spans="1:23">
      <c r="A2" s="130" t="s">
        <v>129</v>
      </c>
      <c r="B2" s="130"/>
      <c r="C2" s="130" t="s">
        <v>130</v>
      </c>
      <c r="D2" s="130"/>
      <c r="E2" s="130"/>
      <c r="F2" s="130"/>
      <c r="G2" s="130"/>
      <c r="H2" s="130"/>
      <c r="I2" s="130"/>
      <c r="J2" s="130"/>
      <c r="K2" s="130"/>
      <c r="L2" s="130"/>
      <c r="M2" s="130"/>
      <c r="N2" s="130"/>
      <c r="O2" s="130"/>
      <c r="P2" s="130"/>
      <c r="Q2" s="130"/>
      <c r="R2" s="130"/>
      <c r="S2" s="130"/>
      <c r="T2" s="130"/>
      <c r="U2" s="130"/>
      <c r="V2" s="130"/>
      <c r="W2" s="130"/>
    </row>
    <row r="3" ht="19.5" customHeight="1" spans="1:23">
      <c r="A3" s="131" t="str">
        <f>"单位名称："&amp;"玉溪市残疾人联合会"</f>
        <v>单位名称：玉溪市残疾人联合会</v>
      </c>
      <c r="B3" s="131"/>
      <c r="C3" s="131"/>
      <c r="D3" s="131"/>
      <c r="E3" s="131"/>
      <c r="F3" s="131"/>
      <c r="G3" s="131"/>
      <c r="H3" s="131"/>
      <c r="I3" s="131"/>
      <c r="J3" s="131"/>
      <c r="K3" s="131"/>
      <c r="L3" s="131"/>
      <c r="M3" s="131"/>
      <c r="N3" s="131"/>
      <c r="O3" s="131"/>
      <c r="P3" s="131"/>
      <c r="Q3" s="131"/>
      <c r="R3" s="129"/>
      <c r="S3" s="129"/>
      <c r="T3" s="129"/>
      <c r="U3" s="129"/>
      <c r="V3" s="129"/>
      <c r="W3" s="129" t="s">
        <v>2</v>
      </c>
    </row>
    <row r="4" ht="19.5" customHeight="1" spans="1:23">
      <c r="A4" s="132" t="s">
        <v>131</v>
      </c>
      <c r="B4" s="132" t="s">
        <v>132</v>
      </c>
      <c r="C4" s="132" t="s">
        <v>133</v>
      </c>
      <c r="D4" s="132" t="s">
        <v>134</v>
      </c>
      <c r="E4" s="132" t="s">
        <v>135</v>
      </c>
      <c r="F4" s="132" t="s">
        <v>136</v>
      </c>
      <c r="G4" s="132" t="s">
        <v>137</v>
      </c>
      <c r="H4" s="132" t="s">
        <v>138</v>
      </c>
      <c r="I4" s="132"/>
      <c r="J4" s="132"/>
      <c r="K4" s="132"/>
      <c r="L4" s="132"/>
      <c r="M4" s="132"/>
      <c r="N4" s="132"/>
      <c r="O4" s="132"/>
      <c r="P4" s="132"/>
      <c r="Q4" s="132"/>
      <c r="R4" s="132"/>
      <c r="S4" s="132"/>
      <c r="T4" s="132"/>
      <c r="U4" s="132"/>
      <c r="V4" s="132"/>
      <c r="W4" s="132"/>
    </row>
    <row r="5" ht="19.5" customHeight="1" spans="1:23">
      <c r="A5" s="132"/>
      <c r="B5" s="132"/>
      <c r="C5" s="132"/>
      <c r="D5" s="132"/>
      <c r="E5" s="132"/>
      <c r="F5" s="132"/>
      <c r="G5" s="132"/>
      <c r="H5" s="132" t="s">
        <v>30</v>
      </c>
      <c r="I5" s="132" t="s">
        <v>33</v>
      </c>
      <c r="J5" s="132"/>
      <c r="K5" s="132"/>
      <c r="L5" s="132"/>
      <c r="M5" s="132"/>
      <c r="N5" s="132" t="s">
        <v>139</v>
      </c>
      <c r="O5" s="132"/>
      <c r="P5" s="132"/>
      <c r="Q5" s="132" t="s">
        <v>36</v>
      </c>
      <c r="R5" s="132" t="s">
        <v>71</v>
      </c>
      <c r="S5" s="132"/>
      <c r="T5" s="132"/>
      <c r="U5" s="132"/>
      <c r="V5" s="132"/>
      <c r="W5" s="132"/>
    </row>
    <row r="6" ht="41.25" customHeight="1" spans="1:23">
      <c r="A6" s="132"/>
      <c r="B6" s="132"/>
      <c r="C6" s="132"/>
      <c r="D6" s="132"/>
      <c r="E6" s="132"/>
      <c r="F6" s="132"/>
      <c r="G6" s="132"/>
      <c r="H6" s="132"/>
      <c r="I6" s="132" t="s">
        <v>140</v>
      </c>
      <c r="J6" s="132" t="s">
        <v>141</v>
      </c>
      <c r="K6" s="132" t="s">
        <v>142</v>
      </c>
      <c r="L6" s="132" t="s">
        <v>143</v>
      </c>
      <c r="M6" s="132" t="s">
        <v>144</v>
      </c>
      <c r="N6" s="132" t="s">
        <v>33</v>
      </c>
      <c r="O6" s="132" t="s">
        <v>34</v>
      </c>
      <c r="P6" s="132" t="s">
        <v>35</v>
      </c>
      <c r="Q6" s="132"/>
      <c r="R6" s="132" t="s">
        <v>32</v>
      </c>
      <c r="S6" s="132" t="s">
        <v>39</v>
      </c>
      <c r="T6" s="132" t="s">
        <v>145</v>
      </c>
      <c r="U6" s="132" t="s">
        <v>41</v>
      </c>
      <c r="V6" s="132" t="s">
        <v>42</v>
      </c>
      <c r="W6" s="132" t="s">
        <v>43</v>
      </c>
    </row>
    <row r="7" ht="20.25" customHeight="1" spans="1:23">
      <c r="A7" s="133" t="s">
        <v>44</v>
      </c>
      <c r="B7" s="133" t="s">
        <v>45</v>
      </c>
      <c r="C7" s="133" t="s">
        <v>46</v>
      </c>
      <c r="D7" s="133" t="s">
        <v>47</v>
      </c>
      <c r="E7" s="133" t="s">
        <v>48</v>
      </c>
      <c r="F7" s="133" t="s">
        <v>49</v>
      </c>
      <c r="G7" s="133" t="s">
        <v>50</v>
      </c>
      <c r="H7" s="133" t="s">
        <v>51</v>
      </c>
      <c r="I7" s="133" t="s">
        <v>52</v>
      </c>
      <c r="J7" s="133" t="s">
        <v>53</v>
      </c>
      <c r="K7" s="133" t="s">
        <v>54</v>
      </c>
      <c r="L7" s="133" t="s">
        <v>55</v>
      </c>
      <c r="M7" s="133" t="s">
        <v>56</v>
      </c>
      <c r="N7" s="133" t="s">
        <v>57</v>
      </c>
      <c r="O7" s="133" t="s">
        <v>58</v>
      </c>
      <c r="P7" s="133" t="s">
        <v>59</v>
      </c>
      <c r="Q7" s="133" t="s">
        <v>60</v>
      </c>
      <c r="R7" s="133" t="s">
        <v>61</v>
      </c>
      <c r="S7" s="133" t="s">
        <v>62</v>
      </c>
      <c r="T7" s="133" t="s">
        <v>146</v>
      </c>
      <c r="U7" s="133" t="s">
        <v>147</v>
      </c>
      <c r="V7" s="133" t="s">
        <v>148</v>
      </c>
      <c r="W7" s="133" t="s">
        <v>149</v>
      </c>
    </row>
    <row r="8" ht="20.25" customHeight="1" spans="1:23">
      <c r="A8" t="s">
        <v>64</v>
      </c>
      <c r="C8" s="131"/>
      <c r="D8" s="131"/>
      <c r="E8" s="131"/>
      <c r="G8" s="131"/>
      <c r="H8" s="134">
        <v>5939016.64</v>
      </c>
      <c r="I8" s="9">
        <v>5939016.64</v>
      </c>
      <c r="J8" s="9">
        <v>1167086.07</v>
      </c>
      <c r="K8" s="9"/>
      <c r="L8" s="9">
        <v>4771930.57</v>
      </c>
      <c r="M8" s="9"/>
      <c r="N8" s="9"/>
      <c r="O8" s="9"/>
      <c r="P8" s="9"/>
      <c r="Q8" s="9"/>
      <c r="R8" s="9"/>
      <c r="S8" s="9"/>
      <c r="T8" s="9"/>
      <c r="U8" s="9"/>
      <c r="V8" s="9"/>
      <c r="W8" s="9"/>
    </row>
    <row r="9" ht="20.25" customHeight="1" spans="1:23">
      <c r="A9" t="s">
        <v>64</v>
      </c>
      <c r="B9" s="131"/>
      <c r="C9" s="131"/>
      <c r="D9" s="131"/>
      <c r="E9" s="131"/>
      <c r="F9" s="131"/>
      <c r="G9" s="131"/>
      <c r="H9" s="134">
        <v>5939016.64</v>
      </c>
      <c r="I9" s="9">
        <v>5939016.64</v>
      </c>
      <c r="J9" s="9">
        <v>1167086.07</v>
      </c>
      <c r="K9" s="9"/>
      <c r="L9" s="9">
        <v>4771930.57</v>
      </c>
      <c r="M9" s="9"/>
      <c r="N9" s="9"/>
      <c r="O9" s="9"/>
      <c r="P9" s="9"/>
      <c r="Q9" s="9"/>
      <c r="R9" s="9"/>
      <c r="S9" s="9"/>
      <c r="T9" s="9"/>
      <c r="U9" s="9"/>
      <c r="V9" s="9"/>
      <c r="W9" s="9"/>
    </row>
    <row r="10" ht="20.25" customHeight="1" spans="1:23">
      <c r="A10" s="131" t="str">
        <f t="shared" ref="A10:A50" si="0">"       "&amp;"玉溪市残疾人联合会"</f>
        <v>       玉溪市残疾人联合会</v>
      </c>
      <c r="B10" s="131" t="s">
        <v>150</v>
      </c>
      <c r="C10" s="131" t="s">
        <v>151</v>
      </c>
      <c r="D10" s="131" t="s">
        <v>86</v>
      </c>
      <c r="E10" s="131" t="s">
        <v>152</v>
      </c>
      <c r="F10" s="131" t="s">
        <v>153</v>
      </c>
      <c r="G10" s="131" t="s">
        <v>154</v>
      </c>
      <c r="H10" s="134">
        <v>896796</v>
      </c>
      <c r="I10" s="9">
        <v>896796</v>
      </c>
      <c r="J10" s="9">
        <v>224199</v>
      </c>
      <c r="K10" s="131"/>
      <c r="L10" s="9">
        <v>672597</v>
      </c>
      <c r="M10" s="131"/>
      <c r="N10" s="9"/>
      <c r="O10" s="9"/>
      <c r="P10" s="131"/>
      <c r="Q10" s="9"/>
      <c r="R10" s="9"/>
      <c r="S10" s="9"/>
      <c r="T10" s="9"/>
      <c r="U10" s="9"/>
      <c r="V10" s="9"/>
      <c r="W10" s="9"/>
    </row>
    <row r="11" ht="20.25" customHeight="1" spans="1:23">
      <c r="A11" s="131" t="str">
        <f t="shared" si="0"/>
        <v>       玉溪市残疾人联合会</v>
      </c>
      <c r="B11" s="131" t="s">
        <v>150</v>
      </c>
      <c r="C11" s="131" t="s">
        <v>151</v>
      </c>
      <c r="D11" s="131" t="s">
        <v>86</v>
      </c>
      <c r="E11" s="131" t="s">
        <v>152</v>
      </c>
      <c r="F11" s="131" t="s">
        <v>155</v>
      </c>
      <c r="G11" s="131" t="s">
        <v>156</v>
      </c>
      <c r="H11" s="134">
        <v>942972</v>
      </c>
      <c r="I11" s="9">
        <v>942972</v>
      </c>
      <c r="J11" s="9">
        <v>235743</v>
      </c>
      <c r="K11" s="131"/>
      <c r="L11" s="9">
        <v>707229</v>
      </c>
      <c r="M11" s="131"/>
      <c r="N11" s="9"/>
      <c r="O11" s="9"/>
      <c r="P11" s="131"/>
      <c r="Q11" s="9"/>
      <c r="R11" s="9"/>
      <c r="S11" s="9"/>
      <c r="T11" s="9"/>
      <c r="U11" s="9"/>
      <c r="V11" s="9"/>
      <c r="W11" s="9"/>
    </row>
    <row r="12" ht="20.25" customHeight="1" spans="1:23">
      <c r="A12" s="131" t="str">
        <f t="shared" si="0"/>
        <v>       玉溪市残疾人联合会</v>
      </c>
      <c r="B12" s="131" t="s">
        <v>150</v>
      </c>
      <c r="C12" s="131" t="s">
        <v>151</v>
      </c>
      <c r="D12" s="131" t="s">
        <v>98</v>
      </c>
      <c r="E12" s="131" t="s">
        <v>157</v>
      </c>
      <c r="F12" s="131" t="s">
        <v>155</v>
      </c>
      <c r="G12" s="131" t="s">
        <v>156</v>
      </c>
      <c r="H12" s="134">
        <v>4872</v>
      </c>
      <c r="I12" s="9">
        <v>4872</v>
      </c>
      <c r="J12" s="9">
        <v>1218</v>
      </c>
      <c r="K12" s="131"/>
      <c r="L12" s="9">
        <v>3654</v>
      </c>
      <c r="M12" s="131"/>
      <c r="N12" s="9"/>
      <c r="O12" s="9"/>
      <c r="P12" s="131"/>
      <c r="Q12" s="9"/>
      <c r="R12" s="9"/>
      <c r="S12" s="9"/>
      <c r="T12" s="9"/>
      <c r="U12" s="9"/>
      <c r="V12" s="9"/>
      <c r="W12" s="9"/>
    </row>
    <row r="13" ht="20.25" customHeight="1" spans="1:23">
      <c r="A13" s="131" t="str">
        <f t="shared" si="0"/>
        <v>       玉溪市残疾人联合会</v>
      </c>
      <c r="B13" s="131" t="s">
        <v>158</v>
      </c>
      <c r="C13" s="131" t="s">
        <v>159</v>
      </c>
      <c r="D13" s="131" t="s">
        <v>89</v>
      </c>
      <c r="E13" s="131" t="s">
        <v>160</v>
      </c>
      <c r="F13" s="131" t="s">
        <v>153</v>
      </c>
      <c r="G13" s="131" t="s">
        <v>154</v>
      </c>
      <c r="H13" s="134">
        <v>208728</v>
      </c>
      <c r="I13" s="9">
        <v>208728</v>
      </c>
      <c r="J13" s="9">
        <v>52182</v>
      </c>
      <c r="K13" s="131"/>
      <c r="L13" s="9">
        <v>156546</v>
      </c>
      <c r="M13" s="131"/>
      <c r="N13" s="9"/>
      <c r="O13" s="9"/>
      <c r="P13" s="131"/>
      <c r="Q13" s="9"/>
      <c r="R13" s="9"/>
      <c r="S13" s="9"/>
      <c r="T13" s="9"/>
      <c r="U13" s="9"/>
      <c r="V13" s="9"/>
      <c r="W13" s="9"/>
    </row>
    <row r="14" ht="20.25" customHeight="1" spans="1:23">
      <c r="A14" s="131" t="str">
        <f t="shared" si="0"/>
        <v>       玉溪市残疾人联合会</v>
      </c>
      <c r="B14" s="131" t="s">
        <v>158</v>
      </c>
      <c r="C14" s="131" t="s">
        <v>159</v>
      </c>
      <c r="D14" s="131" t="s">
        <v>89</v>
      </c>
      <c r="E14" s="131" t="s">
        <v>160</v>
      </c>
      <c r="F14" s="131" t="s">
        <v>155</v>
      </c>
      <c r="G14" s="131" t="s">
        <v>156</v>
      </c>
      <c r="H14" s="134">
        <v>120</v>
      </c>
      <c r="I14" s="9">
        <v>120</v>
      </c>
      <c r="J14" s="9">
        <v>30</v>
      </c>
      <c r="K14" s="131"/>
      <c r="L14" s="9">
        <v>90</v>
      </c>
      <c r="M14" s="131"/>
      <c r="N14" s="9"/>
      <c r="O14" s="9"/>
      <c r="P14" s="131"/>
      <c r="Q14" s="9"/>
      <c r="R14" s="9"/>
      <c r="S14" s="9"/>
      <c r="T14" s="9"/>
      <c r="U14" s="9"/>
      <c r="V14" s="9"/>
      <c r="W14" s="9"/>
    </row>
    <row r="15" ht="20.25" customHeight="1" spans="1:23">
      <c r="A15" s="131" t="str">
        <f t="shared" si="0"/>
        <v>       玉溪市残疾人联合会</v>
      </c>
      <c r="B15" s="131" t="s">
        <v>158</v>
      </c>
      <c r="C15" s="131" t="s">
        <v>159</v>
      </c>
      <c r="D15" s="131" t="s">
        <v>89</v>
      </c>
      <c r="E15" s="131" t="s">
        <v>160</v>
      </c>
      <c r="F15" s="131" t="s">
        <v>161</v>
      </c>
      <c r="G15" s="131" t="s">
        <v>162</v>
      </c>
      <c r="H15" s="134">
        <v>61740</v>
      </c>
      <c r="I15" s="9">
        <v>61740</v>
      </c>
      <c r="J15" s="9">
        <v>15435</v>
      </c>
      <c r="K15" s="131"/>
      <c r="L15" s="9">
        <v>46305</v>
      </c>
      <c r="M15" s="131"/>
      <c r="N15" s="9"/>
      <c r="O15" s="9"/>
      <c r="P15" s="131"/>
      <c r="Q15" s="9"/>
      <c r="R15" s="9"/>
      <c r="S15" s="9"/>
      <c r="T15" s="9"/>
      <c r="U15" s="9"/>
      <c r="V15" s="9"/>
      <c r="W15" s="9"/>
    </row>
    <row r="16" ht="20.25" customHeight="1" spans="1:23">
      <c r="A16" s="131" t="str">
        <f t="shared" si="0"/>
        <v>       玉溪市残疾人联合会</v>
      </c>
      <c r="B16" s="131" t="s">
        <v>158</v>
      </c>
      <c r="C16" s="131" t="s">
        <v>159</v>
      </c>
      <c r="D16" s="131" t="s">
        <v>98</v>
      </c>
      <c r="E16" s="131" t="s">
        <v>157</v>
      </c>
      <c r="F16" s="131" t="s">
        <v>155</v>
      </c>
      <c r="G16" s="131" t="s">
        <v>156</v>
      </c>
      <c r="H16" s="134">
        <v>2124</v>
      </c>
      <c r="I16" s="9">
        <v>2124</v>
      </c>
      <c r="J16" s="9">
        <v>531</v>
      </c>
      <c r="K16" s="131"/>
      <c r="L16" s="9">
        <v>1593</v>
      </c>
      <c r="M16" s="131"/>
      <c r="N16" s="9"/>
      <c r="O16" s="9"/>
      <c r="P16" s="131"/>
      <c r="Q16" s="9"/>
      <c r="R16" s="9"/>
      <c r="S16" s="9"/>
      <c r="T16" s="9"/>
      <c r="U16" s="9"/>
      <c r="V16" s="9"/>
      <c r="W16" s="9"/>
    </row>
    <row r="17" ht="20.25" customHeight="1" spans="1:23">
      <c r="A17" s="131" t="str">
        <f t="shared" si="0"/>
        <v>       玉溪市残疾人联合会</v>
      </c>
      <c r="B17" s="131" t="s">
        <v>163</v>
      </c>
      <c r="C17" s="131" t="s">
        <v>164</v>
      </c>
      <c r="D17" s="131" t="s">
        <v>83</v>
      </c>
      <c r="E17" s="131" t="s">
        <v>165</v>
      </c>
      <c r="F17" s="131" t="s">
        <v>166</v>
      </c>
      <c r="G17" s="131" t="s">
        <v>167</v>
      </c>
      <c r="H17" s="134">
        <v>439214.88</v>
      </c>
      <c r="I17" s="9">
        <v>439214.88</v>
      </c>
      <c r="J17" s="9">
        <v>109803.72</v>
      </c>
      <c r="K17" s="131"/>
      <c r="L17" s="9">
        <v>329411.16</v>
      </c>
      <c r="M17" s="131"/>
      <c r="N17" s="9"/>
      <c r="O17" s="9"/>
      <c r="P17" s="131"/>
      <c r="Q17" s="9"/>
      <c r="R17" s="9"/>
      <c r="S17" s="9"/>
      <c r="T17" s="9"/>
      <c r="U17" s="9"/>
      <c r="V17" s="9"/>
      <c r="W17" s="9"/>
    </row>
    <row r="18" ht="20.25" customHeight="1" spans="1:23">
      <c r="A18" s="131" t="str">
        <f t="shared" si="0"/>
        <v>       玉溪市残疾人联合会</v>
      </c>
      <c r="B18" s="131" t="s">
        <v>163</v>
      </c>
      <c r="C18" s="131" t="s">
        <v>164</v>
      </c>
      <c r="D18" s="131" t="s">
        <v>89</v>
      </c>
      <c r="E18" s="131" t="s">
        <v>160</v>
      </c>
      <c r="F18" s="131" t="s">
        <v>168</v>
      </c>
      <c r="G18" s="131" t="s">
        <v>169</v>
      </c>
      <c r="H18" s="134">
        <v>3566.35</v>
      </c>
      <c r="I18" s="9">
        <v>3566.35</v>
      </c>
      <c r="J18" s="9">
        <v>891.59</v>
      </c>
      <c r="K18" s="131"/>
      <c r="L18" s="9">
        <v>2674.76</v>
      </c>
      <c r="M18" s="131"/>
      <c r="N18" s="9"/>
      <c r="O18" s="9"/>
      <c r="P18" s="131"/>
      <c r="Q18" s="9"/>
      <c r="R18" s="9"/>
      <c r="S18" s="9"/>
      <c r="T18" s="9"/>
      <c r="U18" s="9"/>
      <c r="V18" s="9"/>
      <c r="W18" s="9"/>
    </row>
    <row r="19" ht="20.25" customHeight="1" spans="1:23">
      <c r="A19" s="131" t="str">
        <f t="shared" si="0"/>
        <v>       玉溪市残疾人联合会</v>
      </c>
      <c r="B19" s="131" t="s">
        <v>163</v>
      </c>
      <c r="C19" s="131" t="s">
        <v>164</v>
      </c>
      <c r="D19" s="131" t="s">
        <v>91</v>
      </c>
      <c r="E19" s="131" t="s">
        <v>170</v>
      </c>
      <c r="F19" s="131" t="s">
        <v>171</v>
      </c>
      <c r="G19" s="131" t="s">
        <v>172</v>
      </c>
      <c r="H19" s="134">
        <v>186999.75</v>
      </c>
      <c r="I19" s="9">
        <v>186999.75</v>
      </c>
      <c r="J19" s="9">
        <v>46749.94</v>
      </c>
      <c r="K19" s="131"/>
      <c r="L19" s="9">
        <v>140249.81</v>
      </c>
      <c r="M19" s="131"/>
      <c r="N19" s="9"/>
      <c r="O19" s="9"/>
      <c r="P19" s="131"/>
      <c r="Q19" s="9"/>
      <c r="R19" s="9"/>
      <c r="S19" s="9"/>
      <c r="T19" s="9"/>
      <c r="U19" s="9"/>
      <c r="V19" s="9"/>
      <c r="W19" s="9"/>
    </row>
    <row r="20" ht="20.25" customHeight="1" spans="1:23">
      <c r="A20" s="131" t="str">
        <f t="shared" si="0"/>
        <v>       玉溪市残疾人联合会</v>
      </c>
      <c r="B20" s="131" t="s">
        <v>163</v>
      </c>
      <c r="C20" s="131" t="s">
        <v>164</v>
      </c>
      <c r="D20" s="131" t="s">
        <v>92</v>
      </c>
      <c r="E20" s="131" t="s">
        <v>173</v>
      </c>
      <c r="F20" s="131" t="s">
        <v>171</v>
      </c>
      <c r="G20" s="131" t="s">
        <v>172</v>
      </c>
      <c r="H20" s="134">
        <v>40842.97</v>
      </c>
      <c r="I20" s="9">
        <v>40842.97</v>
      </c>
      <c r="J20" s="9">
        <v>10210.74</v>
      </c>
      <c r="K20" s="131"/>
      <c r="L20" s="9">
        <v>30632.23</v>
      </c>
      <c r="M20" s="131"/>
      <c r="N20" s="9"/>
      <c r="O20" s="9"/>
      <c r="P20" s="131"/>
      <c r="Q20" s="9"/>
      <c r="R20" s="9"/>
      <c r="S20" s="9"/>
      <c r="T20" s="9"/>
      <c r="U20" s="9"/>
      <c r="V20" s="9"/>
      <c r="W20" s="9"/>
    </row>
    <row r="21" ht="20.25" customHeight="1" spans="1:23">
      <c r="A21" s="131" t="str">
        <f t="shared" si="0"/>
        <v>       玉溪市残疾人联合会</v>
      </c>
      <c r="B21" s="131" t="s">
        <v>163</v>
      </c>
      <c r="C21" s="131" t="s">
        <v>164</v>
      </c>
      <c r="D21" s="131" t="s">
        <v>93</v>
      </c>
      <c r="E21" s="131" t="s">
        <v>174</v>
      </c>
      <c r="F21" s="131" t="s">
        <v>175</v>
      </c>
      <c r="G21" s="131" t="s">
        <v>176</v>
      </c>
      <c r="H21" s="134">
        <v>181521.45</v>
      </c>
      <c r="I21" s="9">
        <v>181521.45</v>
      </c>
      <c r="J21" s="9">
        <v>45380.36</v>
      </c>
      <c r="K21" s="131"/>
      <c r="L21" s="9">
        <v>136141.09</v>
      </c>
      <c r="M21" s="131"/>
      <c r="N21" s="9"/>
      <c r="O21" s="9"/>
      <c r="P21" s="131"/>
      <c r="Q21" s="9"/>
      <c r="R21" s="9"/>
      <c r="S21" s="9"/>
      <c r="T21" s="9"/>
      <c r="U21" s="9"/>
      <c r="V21" s="9"/>
      <c r="W21" s="9"/>
    </row>
    <row r="22" ht="20.25" customHeight="1" spans="1:23">
      <c r="A22" s="131" t="str">
        <f t="shared" si="0"/>
        <v>       玉溪市残疾人联合会</v>
      </c>
      <c r="B22" s="131" t="s">
        <v>163</v>
      </c>
      <c r="C22" s="131" t="s">
        <v>164</v>
      </c>
      <c r="D22" s="131" t="s">
        <v>94</v>
      </c>
      <c r="E22" s="131" t="s">
        <v>177</v>
      </c>
      <c r="F22" s="131" t="s">
        <v>168</v>
      </c>
      <c r="G22" s="131" t="s">
        <v>169</v>
      </c>
      <c r="H22" s="134">
        <v>24834.88</v>
      </c>
      <c r="I22" s="9">
        <v>24834.88</v>
      </c>
      <c r="J22" s="9">
        <v>16393.72</v>
      </c>
      <c r="K22" s="131"/>
      <c r="L22" s="9">
        <v>8441.16</v>
      </c>
      <c r="M22" s="131"/>
      <c r="N22" s="9"/>
      <c r="O22" s="9"/>
      <c r="P22" s="131"/>
      <c r="Q22" s="9"/>
      <c r="R22" s="9"/>
      <c r="S22" s="9"/>
      <c r="T22" s="9"/>
      <c r="U22" s="9"/>
      <c r="V22" s="9"/>
      <c r="W22" s="9"/>
    </row>
    <row r="23" ht="20.25" customHeight="1" spans="1:23">
      <c r="A23" s="131" t="str">
        <f t="shared" si="0"/>
        <v>       玉溪市残疾人联合会</v>
      </c>
      <c r="B23" s="131" t="s">
        <v>178</v>
      </c>
      <c r="C23" s="131" t="s">
        <v>179</v>
      </c>
      <c r="D23" s="131" t="s">
        <v>97</v>
      </c>
      <c r="E23" s="131" t="s">
        <v>179</v>
      </c>
      <c r="F23" s="131" t="s">
        <v>180</v>
      </c>
      <c r="G23" s="131" t="s">
        <v>179</v>
      </c>
      <c r="H23" s="134">
        <v>350088</v>
      </c>
      <c r="I23" s="9">
        <v>350088</v>
      </c>
      <c r="J23" s="9">
        <v>87522</v>
      </c>
      <c r="K23" s="131"/>
      <c r="L23" s="9">
        <v>262566</v>
      </c>
      <c r="M23" s="131"/>
      <c r="N23" s="9"/>
      <c r="O23" s="9"/>
      <c r="P23" s="131"/>
      <c r="Q23" s="9"/>
      <c r="R23" s="9"/>
      <c r="S23" s="9"/>
      <c r="T23" s="9"/>
      <c r="U23" s="9"/>
      <c r="V23" s="9"/>
      <c r="W23" s="9"/>
    </row>
    <row r="24" ht="20.25" customHeight="1" spans="1:23">
      <c r="A24" s="131" t="str">
        <f t="shared" si="0"/>
        <v>       玉溪市残疾人联合会</v>
      </c>
      <c r="B24" s="131" t="s">
        <v>181</v>
      </c>
      <c r="C24" s="131" t="s">
        <v>182</v>
      </c>
      <c r="D24" s="131" t="s">
        <v>81</v>
      </c>
      <c r="E24" s="131" t="s">
        <v>183</v>
      </c>
      <c r="F24" s="131" t="s">
        <v>184</v>
      </c>
      <c r="G24" s="131" t="s">
        <v>185</v>
      </c>
      <c r="H24" s="134">
        <v>436800</v>
      </c>
      <c r="I24" s="9">
        <v>436800</v>
      </c>
      <c r="J24" s="9">
        <v>87360</v>
      </c>
      <c r="K24" s="131"/>
      <c r="L24" s="9">
        <v>349440</v>
      </c>
      <c r="M24" s="131"/>
      <c r="N24" s="9"/>
      <c r="O24" s="9"/>
      <c r="P24" s="131"/>
      <c r="Q24" s="9"/>
      <c r="R24" s="9"/>
      <c r="S24" s="9"/>
      <c r="T24" s="9"/>
      <c r="U24" s="9"/>
      <c r="V24" s="9"/>
      <c r="W24" s="9"/>
    </row>
    <row r="25" ht="20.25" customHeight="1" spans="1:23">
      <c r="A25" s="131" t="str">
        <f t="shared" si="0"/>
        <v>       玉溪市残疾人联合会</v>
      </c>
      <c r="B25" s="131" t="s">
        <v>181</v>
      </c>
      <c r="C25" s="131" t="s">
        <v>182</v>
      </c>
      <c r="D25" s="131" t="s">
        <v>82</v>
      </c>
      <c r="E25" s="131" t="s">
        <v>186</v>
      </c>
      <c r="F25" s="131" t="s">
        <v>184</v>
      </c>
      <c r="G25" s="131" t="s">
        <v>185</v>
      </c>
      <c r="H25" s="134">
        <v>79200</v>
      </c>
      <c r="I25" s="9">
        <v>79200</v>
      </c>
      <c r="J25" s="9">
        <v>15840</v>
      </c>
      <c r="K25" s="131"/>
      <c r="L25" s="9">
        <v>63360</v>
      </c>
      <c r="M25" s="131"/>
      <c r="N25" s="9"/>
      <c r="O25" s="9"/>
      <c r="P25" s="131"/>
      <c r="Q25" s="9"/>
      <c r="R25" s="9"/>
      <c r="S25" s="9"/>
      <c r="T25" s="9"/>
      <c r="U25" s="9"/>
      <c r="V25" s="9"/>
      <c r="W25" s="9"/>
    </row>
    <row r="26" ht="20.25" customHeight="1" spans="1:23">
      <c r="A26" s="131" t="str">
        <f t="shared" si="0"/>
        <v>       玉溪市残疾人联合会</v>
      </c>
      <c r="B26" s="131" t="s">
        <v>187</v>
      </c>
      <c r="C26" s="131" t="s">
        <v>188</v>
      </c>
      <c r="D26" s="131" t="s">
        <v>86</v>
      </c>
      <c r="E26" s="131" t="s">
        <v>152</v>
      </c>
      <c r="F26" s="131" t="s">
        <v>189</v>
      </c>
      <c r="G26" s="131" t="s">
        <v>190</v>
      </c>
      <c r="H26" s="134">
        <v>503584</v>
      </c>
      <c r="I26" s="9">
        <v>503584</v>
      </c>
      <c r="J26" s="9">
        <v>125896</v>
      </c>
      <c r="K26" s="131"/>
      <c r="L26" s="9">
        <v>377688</v>
      </c>
      <c r="M26" s="131"/>
      <c r="N26" s="9"/>
      <c r="O26" s="9"/>
      <c r="P26" s="131"/>
      <c r="Q26" s="9"/>
      <c r="R26" s="9"/>
      <c r="S26" s="9"/>
      <c r="T26" s="9"/>
      <c r="U26" s="9"/>
      <c r="V26" s="9"/>
      <c r="W26" s="9"/>
    </row>
    <row r="27" ht="20.25" customHeight="1" spans="1:23">
      <c r="A27" s="131" t="str">
        <f t="shared" si="0"/>
        <v>       玉溪市残疾人联合会</v>
      </c>
      <c r="B27" s="131" t="s">
        <v>191</v>
      </c>
      <c r="C27" s="131" t="s">
        <v>192</v>
      </c>
      <c r="D27" s="131" t="s">
        <v>86</v>
      </c>
      <c r="E27" s="131" t="s">
        <v>152</v>
      </c>
      <c r="F27" s="131" t="s">
        <v>193</v>
      </c>
      <c r="G27" s="131" t="s">
        <v>194</v>
      </c>
      <c r="H27" s="134">
        <v>76600</v>
      </c>
      <c r="I27" s="9">
        <v>76600</v>
      </c>
      <c r="J27" s="9"/>
      <c r="K27" s="131"/>
      <c r="L27" s="9">
        <v>76600</v>
      </c>
      <c r="M27" s="131"/>
      <c r="N27" s="9"/>
      <c r="O27" s="9"/>
      <c r="P27" s="131"/>
      <c r="Q27" s="9"/>
      <c r="R27" s="9"/>
      <c r="S27" s="9"/>
      <c r="T27" s="9"/>
      <c r="U27" s="9"/>
      <c r="V27" s="9"/>
      <c r="W27" s="9"/>
    </row>
    <row r="28" ht="20.25" customHeight="1" spans="1:23">
      <c r="A28" s="131" t="str">
        <f t="shared" si="0"/>
        <v>       玉溪市残疾人联合会</v>
      </c>
      <c r="B28" s="131" t="s">
        <v>195</v>
      </c>
      <c r="C28" s="131" t="s">
        <v>196</v>
      </c>
      <c r="D28" s="131" t="s">
        <v>86</v>
      </c>
      <c r="E28" s="131" t="s">
        <v>152</v>
      </c>
      <c r="F28" s="131" t="s">
        <v>197</v>
      </c>
      <c r="G28" s="131" t="s">
        <v>198</v>
      </c>
      <c r="H28" s="134">
        <v>169200</v>
      </c>
      <c r="I28" s="9">
        <v>169200</v>
      </c>
      <c r="J28" s="9">
        <v>42300</v>
      </c>
      <c r="K28" s="131"/>
      <c r="L28" s="9">
        <v>126900</v>
      </c>
      <c r="M28" s="131"/>
      <c r="N28" s="9"/>
      <c r="O28" s="9"/>
      <c r="P28" s="131"/>
      <c r="Q28" s="9"/>
      <c r="R28" s="9"/>
      <c r="S28" s="9"/>
      <c r="T28" s="9"/>
      <c r="U28" s="9"/>
      <c r="V28" s="9"/>
      <c r="W28" s="9"/>
    </row>
    <row r="29" ht="20.25" customHeight="1" spans="1:23">
      <c r="A29" s="131" t="str">
        <f t="shared" si="0"/>
        <v>       玉溪市残疾人联合会</v>
      </c>
      <c r="B29" s="131" t="s">
        <v>199</v>
      </c>
      <c r="C29" s="131" t="s">
        <v>200</v>
      </c>
      <c r="D29" s="131" t="s">
        <v>86</v>
      </c>
      <c r="E29" s="131" t="s">
        <v>152</v>
      </c>
      <c r="F29" s="131" t="s">
        <v>201</v>
      </c>
      <c r="G29" s="131" t="s">
        <v>200</v>
      </c>
      <c r="H29" s="134">
        <v>36892.8</v>
      </c>
      <c r="I29" s="9">
        <v>36892.8</v>
      </c>
      <c r="J29" s="9"/>
      <c r="K29" s="131"/>
      <c r="L29" s="9">
        <v>36892.8</v>
      </c>
      <c r="M29" s="131"/>
      <c r="N29" s="9"/>
      <c r="O29" s="9"/>
      <c r="P29" s="131"/>
      <c r="Q29" s="9"/>
      <c r="R29" s="9"/>
      <c r="S29" s="9"/>
      <c r="T29" s="9"/>
      <c r="U29" s="9"/>
      <c r="V29" s="9"/>
      <c r="W29" s="9"/>
    </row>
    <row r="30" ht="20.25" customHeight="1" spans="1:23">
      <c r="A30" s="131" t="str">
        <f t="shared" si="0"/>
        <v>       玉溪市残疾人联合会</v>
      </c>
      <c r="B30" s="131" t="s">
        <v>199</v>
      </c>
      <c r="C30" s="131" t="s">
        <v>200</v>
      </c>
      <c r="D30" s="131" t="s">
        <v>89</v>
      </c>
      <c r="E30" s="131" t="s">
        <v>160</v>
      </c>
      <c r="F30" s="131" t="s">
        <v>201</v>
      </c>
      <c r="G30" s="131" t="s">
        <v>200</v>
      </c>
      <c r="H30" s="134">
        <v>7966.56</v>
      </c>
      <c r="I30" s="9">
        <v>7966.56</v>
      </c>
      <c r="J30" s="9"/>
      <c r="K30" s="131"/>
      <c r="L30" s="9">
        <v>7966.56</v>
      </c>
      <c r="M30" s="131"/>
      <c r="N30" s="9"/>
      <c r="O30" s="9"/>
      <c r="P30" s="131"/>
      <c r="Q30" s="9"/>
      <c r="R30" s="9"/>
      <c r="S30" s="9"/>
      <c r="T30" s="9"/>
      <c r="U30" s="9"/>
      <c r="V30" s="9"/>
      <c r="W30" s="9"/>
    </row>
    <row r="31" ht="20.25" customHeight="1" spans="1:23">
      <c r="A31" s="131" t="str">
        <f t="shared" si="0"/>
        <v>       玉溪市残疾人联合会</v>
      </c>
      <c r="B31" s="131" t="s">
        <v>202</v>
      </c>
      <c r="C31" s="131" t="s">
        <v>203</v>
      </c>
      <c r="D31" s="131" t="s">
        <v>81</v>
      </c>
      <c r="E31" s="131" t="s">
        <v>183</v>
      </c>
      <c r="F31" s="131" t="s">
        <v>204</v>
      </c>
      <c r="G31" s="131" t="s">
        <v>205</v>
      </c>
      <c r="H31" s="134">
        <v>8400</v>
      </c>
      <c r="I31" s="9">
        <v>8400</v>
      </c>
      <c r="J31" s="9"/>
      <c r="K31" s="131"/>
      <c r="L31" s="9">
        <v>8400</v>
      </c>
      <c r="M31" s="131"/>
      <c r="N31" s="9"/>
      <c r="O31" s="9"/>
      <c r="P31" s="131"/>
      <c r="Q31" s="9"/>
      <c r="R31" s="9"/>
      <c r="S31" s="9"/>
      <c r="T31" s="9"/>
      <c r="U31" s="9"/>
      <c r="V31" s="9"/>
      <c r="W31" s="9"/>
    </row>
    <row r="32" ht="20.25" customHeight="1" spans="1:23">
      <c r="A32" s="131" t="str">
        <f t="shared" si="0"/>
        <v>       玉溪市残疾人联合会</v>
      </c>
      <c r="B32" s="131" t="s">
        <v>202</v>
      </c>
      <c r="C32" s="131" t="s">
        <v>203</v>
      </c>
      <c r="D32" s="131" t="s">
        <v>82</v>
      </c>
      <c r="E32" s="131" t="s">
        <v>186</v>
      </c>
      <c r="F32" s="131" t="s">
        <v>204</v>
      </c>
      <c r="G32" s="131" t="s">
        <v>205</v>
      </c>
      <c r="H32" s="134">
        <v>1800</v>
      </c>
      <c r="I32" s="9">
        <v>1800</v>
      </c>
      <c r="J32" s="9"/>
      <c r="K32" s="131"/>
      <c r="L32" s="9">
        <v>1800</v>
      </c>
      <c r="M32" s="131"/>
      <c r="N32" s="9"/>
      <c r="O32" s="9"/>
      <c r="P32" s="131"/>
      <c r="Q32" s="9"/>
      <c r="R32" s="9"/>
      <c r="S32" s="9"/>
      <c r="T32" s="9"/>
      <c r="U32" s="9"/>
      <c r="V32" s="9"/>
      <c r="W32" s="9"/>
    </row>
    <row r="33" ht="20.25" customHeight="1" spans="1:23">
      <c r="A33" s="131" t="str">
        <f t="shared" si="0"/>
        <v>       玉溪市残疾人联合会</v>
      </c>
      <c r="B33" s="131" t="s">
        <v>202</v>
      </c>
      <c r="C33" s="131" t="s">
        <v>203</v>
      </c>
      <c r="D33" s="131" t="s">
        <v>86</v>
      </c>
      <c r="E33" s="131" t="s">
        <v>152</v>
      </c>
      <c r="F33" s="131" t="s">
        <v>206</v>
      </c>
      <c r="G33" s="131" t="s">
        <v>207</v>
      </c>
      <c r="H33" s="134">
        <v>127800</v>
      </c>
      <c r="I33" s="9">
        <v>127800</v>
      </c>
      <c r="J33" s="9"/>
      <c r="K33" s="131"/>
      <c r="L33" s="9">
        <v>127800</v>
      </c>
      <c r="M33" s="131"/>
      <c r="N33" s="9"/>
      <c r="O33" s="9"/>
      <c r="P33" s="131"/>
      <c r="Q33" s="9"/>
      <c r="R33" s="9"/>
      <c r="S33" s="9"/>
      <c r="T33" s="9"/>
      <c r="U33" s="9"/>
      <c r="V33" s="9"/>
      <c r="W33" s="9"/>
    </row>
    <row r="34" ht="20.25" customHeight="1" spans="1:23">
      <c r="A34" s="131" t="str">
        <f t="shared" si="0"/>
        <v>       玉溪市残疾人联合会</v>
      </c>
      <c r="B34" s="131" t="s">
        <v>202</v>
      </c>
      <c r="C34" s="131" t="s">
        <v>203</v>
      </c>
      <c r="D34" s="131" t="s">
        <v>86</v>
      </c>
      <c r="E34" s="131" t="s">
        <v>152</v>
      </c>
      <c r="F34" s="131" t="s">
        <v>208</v>
      </c>
      <c r="G34" s="131" t="s">
        <v>209</v>
      </c>
      <c r="H34" s="134">
        <v>2000</v>
      </c>
      <c r="I34" s="9">
        <v>2000</v>
      </c>
      <c r="J34" s="9"/>
      <c r="K34" s="131"/>
      <c r="L34" s="9">
        <v>2000</v>
      </c>
      <c r="M34" s="131"/>
      <c r="N34" s="9"/>
      <c r="O34" s="9"/>
      <c r="P34" s="131"/>
      <c r="Q34" s="9"/>
      <c r="R34" s="9"/>
      <c r="S34" s="9"/>
      <c r="T34" s="9"/>
      <c r="U34" s="9"/>
      <c r="V34" s="9"/>
      <c r="W34" s="9"/>
    </row>
    <row r="35" ht="20.25" customHeight="1" spans="1:23">
      <c r="A35" s="131" t="str">
        <f t="shared" si="0"/>
        <v>       玉溪市残疾人联合会</v>
      </c>
      <c r="B35" s="131" t="s">
        <v>202</v>
      </c>
      <c r="C35" s="131" t="s">
        <v>203</v>
      </c>
      <c r="D35" s="131" t="s">
        <v>86</v>
      </c>
      <c r="E35" s="131" t="s">
        <v>152</v>
      </c>
      <c r="F35" s="131" t="s">
        <v>210</v>
      </c>
      <c r="G35" s="131" t="s">
        <v>211</v>
      </c>
      <c r="H35" s="134">
        <v>2500</v>
      </c>
      <c r="I35" s="9">
        <v>2500</v>
      </c>
      <c r="J35" s="9"/>
      <c r="K35" s="131"/>
      <c r="L35" s="9">
        <v>2500</v>
      </c>
      <c r="M35" s="131"/>
      <c r="N35" s="9"/>
      <c r="O35" s="9"/>
      <c r="P35" s="131"/>
      <c r="Q35" s="9"/>
      <c r="R35" s="9"/>
      <c r="S35" s="9"/>
      <c r="T35" s="9"/>
      <c r="U35" s="9"/>
      <c r="V35" s="9"/>
      <c r="W35" s="9"/>
    </row>
    <row r="36" ht="20.25" customHeight="1" spans="1:23">
      <c r="A36" s="131" t="str">
        <f t="shared" si="0"/>
        <v>       玉溪市残疾人联合会</v>
      </c>
      <c r="B36" s="131" t="s">
        <v>202</v>
      </c>
      <c r="C36" s="131" t="s">
        <v>203</v>
      </c>
      <c r="D36" s="131" t="s">
        <v>86</v>
      </c>
      <c r="E36" s="131" t="s">
        <v>152</v>
      </c>
      <c r="F36" s="131" t="s">
        <v>212</v>
      </c>
      <c r="G36" s="131" t="s">
        <v>213</v>
      </c>
      <c r="H36" s="134">
        <v>9000</v>
      </c>
      <c r="I36" s="9">
        <v>9000</v>
      </c>
      <c r="J36" s="9"/>
      <c r="K36" s="131"/>
      <c r="L36" s="9">
        <v>9000</v>
      </c>
      <c r="M36" s="131"/>
      <c r="N36" s="9"/>
      <c r="O36" s="9"/>
      <c r="P36" s="131"/>
      <c r="Q36" s="9"/>
      <c r="R36" s="9"/>
      <c r="S36" s="9"/>
      <c r="T36" s="9"/>
      <c r="U36" s="9"/>
      <c r="V36" s="9"/>
      <c r="W36" s="9"/>
    </row>
    <row r="37" ht="20.25" customHeight="1" spans="1:23">
      <c r="A37" s="131" t="str">
        <f t="shared" si="0"/>
        <v>       玉溪市残疾人联合会</v>
      </c>
      <c r="B37" s="131" t="s">
        <v>202</v>
      </c>
      <c r="C37" s="131" t="s">
        <v>203</v>
      </c>
      <c r="D37" s="131" t="s">
        <v>86</v>
      </c>
      <c r="E37" s="131" t="s">
        <v>152</v>
      </c>
      <c r="F37" s="131" t="s">
        <v>214</v>
      </c>
      <c r="G37" s="131" t="s">
        <v>215</v>
      </c>
      <c r="H37" s="134">
        <v>1000</v>
      </c>
      <c r="I37" s="9">
        <v>1000</v>
      </c>
      <c r="J37" s="9"/>
      <c r="K37" s="131"/>
      <c r="L37" s="9">
        <v>1000</v>
      </c>
      <c r="M37" s="131"/>
      <c r="N37" s="9"/>
      <c r="O37" s="9"/>
      <c r="P37" s="131"/>
      <c r="Q37" s="9"/>
      <c r="R37" s="9"/>
      <c r="S37" s="9"/>
      <c r="T37" s="9"/>
      <c r="U37" s="9"/>
      <c r="V37" s="9"/>
      <c r="W37" s="9"/>
    </row>
    <row r="38" ht="20.25" customHeight="1" spans="1:23">
      <c r="A38" s="131" t="str">
        <f t="shared" si="0"/>
        <v>       玉溪市残疾人联合会</v>
      </c>
      <c r="B38" s="131" t="s">
        <v>202</v>
      </c>
      <c r="C38" s="131" t="s">
        <v>203</v>
      </c>
      <c r="D38" s="131" t="s">
        <v>86</v>
      </c>
      <c r="E38" s="131" t="s">
        <v>152</v>
      </c>
      <c r="F38" s="131" t="s">
        <v>197</v>
      </c>
      <c r="G38" s="131" t="s">
        <v>198</v>
      </c>
      <c r="H38" s="134">
        <v>16920</v>
      </c>
      <c r="I38" s="9">
        <v>16920</v>
      </c>
      <c r="J38" s="9"/>
      <c r="K38" s="131"/>
      <c r="L38" s="9">
        <v>16920</v>
      </c>
      <c r="M38" s="131"/>
      <c r="N38" s="9"/>
      <c r="O38" s="9"/>
      <c r="P38" s="131"/>
      <c r="Q38" s="9"/>
      <c r="R38" s="9"/>
      <c r="S38" s="9"/>
      <c r="T38" s="9"/>
      <c r="U38" s="9"/>
      <c r="V38" s="9"/>
      <c r="W38" s="9"/>
    </row>
    <row r="39" ht="20.25" customHeight="1" spans="1:23">
      <c r="A39" s="131" t="str">
        <f t="shared" si="0"/>
        <v>       玉溪市残疾人联合会</v>
      </c>
      <c r="B39" s="131" t="s">
        <v>202</v>
      </c>
      <c r="C39" s="131" t="s">
        <v>203</v>
      </c>
      <c r="D39" s="131" t="s">
        <v>86</v>
      </c>
      <c r="E39" s="131" t="s">
        <v>152</v>
      </c>
      <c r="F39" s="131" t="s">
        <v>204</v>
      </c>
      <c r="G39" s="131" t="s">
        <v>205</v>
      </c>
      <c r="H39" s="134">
        <v>14000</v>
      </c>
      <c r="I39" s="9">
        <v>14000</v>
      </c>
      <c r="J39" s="9"/>
      <c r="K39" s="131"/>
      <c r="L39" s="9">
        <v>14000</v>
      </c>
      <c r="M39" s="131"/>
      <c r="N39" s="9"/>
      <c r="O39" s="9"/>
      <c r="P39" s="131"/>
      <c r="Q39" s="9"/>
      <c r="R39" s="9"/>
      <c r="S39" s="9"/>
      <c r="T39" s="9"/>
      <c r="U39" s="9"/>
      <c r="V39" s="9"/>
      <c r="W39" s="9"/>
    </row>
    <row r="40" ht="20.25" customHeight="1" spans="1:23">
      <c r="A40" s="131" t="str">
        <f t="shared" si="0"/>
        <v>       玉溪市残疾人联合会</v>
      </c>
      <c r="B40" s="131" t="s">
        <v>202</v>
      </c>
      <c r="C40" s="131" t="s">
        <v>203</v>
      </c>
      <c r="D40" s="131" t="s">
        <v>89</v>
      </c>
      <c r="E40" s="131" t="s">
        <v>160</v>
      </c>
      <c r="F40" s="131" t="s">
        <v>214</v>
      </c>
      <c r="G40" s="131" t="s">
        <v>215</v>
      </c>
      <c r="H40" s="134">
        <v>22000</v>
      </c>
      <c r="I40" s="9">
        <v>22000</v>
      </c>
      <c r="J40" s="9"/>
      <c r="K40" s="131"/>
      <c r="L40" s="9">
        <v>22000</v>
      </c>
      <c r="M40" s="131"/>
      <c r="N40" s="9"/>
      <c r="O40" s="9"/>
      <c r="P40" s="131"/>
      <c r="Q40" s="9"/>
      <c r="R40" s="9"/>
      <c r="S40" s="9"/>
      <c r="T40" s="9"/>
      <c r="U40" s="9"/>
      <c r="V40" s="9"/>
      <c r="W40" s="9"/>
    </row>
    <row r="41" ht="20.25" customHeight="1" spans="1:23">
      <c r="A41" s="131" t="str">
        <f t="shared" si="0"/>
        <v>       玉溪市残疾人联合会</v>
      </c>
      <c r="B41" s="131" t="s">
        <v>202</v>
      </c>
      <c r="C41" s="131" t="s">
        <v>203</v>
      </c>
      <c r="D41" s="131" t="s">
        <v>89</v>
      </c>
      <c r="E41" s="131" t="s">
        <v>160</v>
      </c>
      <c r="F41" s="131" t="s">
        <v>216</v>
      </c>
      <c r="G41" s="131" t="s">
        <v>217</v>
      </c>
      <c r="H41" s="134">
        <v>20000</v>
      </c>
      <c r="I41" s="9">
        <v>20000</v>
      </c>
      <c r="J41" s="9"/>
      <c r="K41" s="131"/>
      <c r="L41" s="9">
        <v>20000</v>
      </c>
      <c r="M41" s="131"/>
      <c r="N41" s="9"/>
      <c r="O41" s="9"/>
      <c r="P41" s="131"/>
      <c r="Q41" s="9"/>
      <c r="R41" s="9"/>
      <c r="S41" s="9"/>
      <c r="T41" s="9"/>
      <c r="U41" s="9"/>
      <c r="V41" s="9"/>
      <c r="W41" s="9"/>
    </row>
    <row r="42" ht="20.25" customHeight="1" spans="1:23">
      <c r="A42" s="131" t="str">
        <f t="shared" si="0"/>
        <v>       玉溪市残疾人联合会</v>
      </c>
      <c r="B42" s="131" t="s">
        <v>202</v>
      </c>
      <c r="C42" s="131" t="s">
        <v>203</v>
      </c>
      <c r="D42" s="131" t="s">
        <v>89</v>
      </c>
      <c r="E42" s="131" t="s">
        <v>160</v>
      </c>
      <c r="F42" s="131" t="s">
        <v>204</v>
      </c>
      <c r="G42" s="131" t="s">
        <v>205</v>
      </c>
      <c r="H42" s="134">
        <v>4000</v>
      </c>
      <c r="I42" s="9">
        <v>4000</v>
      </c>
      <c r="J42" s="9"/>
      <c r="K42" s="131"/>
      <c r="L42" s="9">
        <v>4000</v>
      </c>
      <c r="M42" s="131"/>
      <c r="N42" s="9"/>
      <c r="O42" s="9"/>
      <c r="P42" s="131"/>
      <c r="Q42" s="9"/>
      <c r="R42" s="9"/>
      <c r="S42" s="9"/>
      <c r="T42" s="9"/>
      <c r="U42" s="9"/>
      <c r="V42" s="9"/>
      <c r="W42" s="9"/>
    </row>
    <row r="43" ht="20.25" customHeight="1" spans="1:23">
      <c r="A43" s="131" t="str">
        <f t="shared" si="0"/>
        <v>       玉溪市残疾人联合会</v>
      </c>
      <c r="B43" s="131" t="s">
        <v>218</v>
      </c>
      <c r="C43" s="131" t="s">
        <v>127</v>
      </c>
      <c r="D43" s="131" t="s">
        <v>86</v>
      </c>
      <c r="E43" s="131" t="s">
        <v>152</v>
      </c>
      <c r="F43" s="131" t="s">
        <v>219</v>
      </c>
      <c r="G43" s="131" t="s">
        <v>127</v>
      </c>
      <c r="H43" s="134">
        <v>8000</v>
      </c>
      <c r="I43" s="9">
        <v>8000</v>
      </c>
      <c r="J43" s="9"/>
      <c r="K43" s="131"/>
      <c r="L43" s="9">
        <v>8000</v>
      </c>
      <c r="M43" s="131"/>
      <c r="N43" s="9"/>
      <c r="O43" s="9"/>
      <c r="P43" s="131"/>
      <c r="Q43" s="9"/>
      <c r="R43" s="9"/>
      <c r="S43" s="9"/>
      <c r="T43" s="9"/>
      <c r="U43" s="9"/>
      <c r="V43" s="9"/>
      <c r="W43" s="9"/>
    </row>
    <row r="44" ht="20.25" customHeight="1" spans="1:23">
      <c r="A44" s="131" t="str">
        <f t="shared" si="0"/>
        <v>       玉溪市残疾人联合会</v>
      </c>
      <c r="B44" s="131" t="s">
        <v>220</v>
      </c>
      <c r="C44" s="131" t="s">
        <v>221</v>
      </c>
      <c r="D44" s="131" t="s">
        <v>86</v>
      </c>
      <c r="E44" s="131" t="s">
        <v>152</v>
      </c>
      <c r="F44" s="131" t="s">
        <v>222</v>
      </c>
      <c r="G44" s="131" t="s">
        <v>188</v>
      </c>
      <c r="H44" s="134">
        <v>91200</v>
      </c>
      <c r="I44" s="9">
        <v>91200</v>
      </c>
      <c r="J44" s="9"/>
      <c r="K44" s="131"/>
      <c r="L44" s="9">
        <v>91200</v>
      </c>
      <c r="M44" s="131"/>
      <c r="N44" s="9"/>
      <c r="O44" s="9"/>
      <c r="P44" s="131"/>
      <c r="Q44" s="9"/>
      <c r="R44" s="9"/>
      <c r="S44" s="9"/>
      <c r="T44" s="9"/>
      <c r="U44" s="9"/>
      <c r="V44" s="9"/>
      <c r="W44" s="9"/>
    </row>
    <row r="45" ht="20.25" customHeight="1" spans="1:23">
      <c r="A45" s="131" t="str">
        <f t="shared" si="0"/>
        <v>       玉溪市残疾人联合会</v>
      </c>
      <c r="B45" s="131" t="s">
        <v>223</v>
      </c>
      <c r="C45" s="131" t="s">
        <v>224</v>
      </c>
      <c r="D45" s="131" t="s">
        <v>89</v>
      </c>
      <c r="E45" s="131" t="s">
        <v>160</v>
      </c>
      <c r="F45" s="131" t="s">
        <v>161</v>
      </c>
      <c r="G45" s="131" t="s">
        <v>162</v>
      </c>
      <c r="H45" s="134">
        <v>197600</v>
      </c>
      <c r="I45" s="9">
        <v>197600</v>
      </c>
      <c r="J45" s="9">
        <v>49400</v>
      </c>
      <c r="K45" s="131"/>
      <c r="L45" s="9">
        <v>148200</v>
      </c>
      <c r="M45" s="131"/>
      <c r="N45" s="9"/>
      <c r="O45" s="9"/>
      <c r="P45" s="131"/>
      <c r="Q45" s="9"/>
      <c r="R45" s="9"/>
      <c r="S45" s="9"/>
      <c r="T45" s="9"/>
      <c r="U45" s="9"/>
      <c r="V45" s="9"/>
      <c r="W45" s="9"/>
    </row>
    <row r="46" ht="20.25" customHeight="1" spans="1:23">
      <c r="A46" s="131" t="str">
        <f t="shared" si="0"/>
        <v>       玉溪市残疾人联合会</v>
      </c>
      <c r="B46" s="131" t="s">
        <v>225</v>
      </c>
      <c r="C46" s="131" t="s">
        <v>226</v>
      </c>
      <c r="D46" s="131" t="s">
        <v>89</v>
      </c>
      <c r="E46" s="131" t="s">
        <v>160</v>
      </c>
      <c r="F46" s="131" t="s">
        <v>161</v>
      </c>
      <c r="G46" s="131" t="s">
        <v>162</v>
      </c>
      <c r="H46" s="134">
        <v>100000</v>
      </c>
      <c r="I46" s="9">
        <v>100000</v>
      </c>
      <c r="J46" s="9"/>
      <c r="K46" s="131"/>
      <c r="L46" s="9">
        <v>100000</v>
      </c>
      <c r="M46" s="131"/>
      <c r="N46" s="9"/>
      <c r="O46" s="9"/>
      <c r="P46" s="131"/>
      <c r="Q46" s="9"/>
      <c r="R46" s="9"/>
      <c r="S46" s="9"/>
      <c r="T46" s="9"/>
      <c r="U46" s="9"/>
      <c r="V46" s="9"/>
      <c r="W46" s="9"/>
    </row>
    <row r="47" ht="20.25" customHeight="1" spans="1:23">
      <c r="A47" s="131" t="str">
        <f t="shared" si="0"/>
        <v>       玉溪市残疾人联合会</v>
      </c>
      <c r="B47" s="131" t="s">
        <v>227</v>
      </c>
      <c r="C47" s="131" t="s">
        <v>228</v>
      </c>
      <c r="D47" s="131" t="s">
        <v>84</v>
      </c>
      <c r="E47" s="131" t="s">
        <v>229</v>
      </c>
      <c r="F47" s="131" t="s">
        <v>230</v>
      </c>
      <c r="G47" s="131" t="s">
        <v>231</v>
      </c>
      <c r="H47" s="134">
        <v>250000</v>
      </c>
      <c r="I47" s="9">
        <v>250000</v>
      </c>
      <c r="J47" s="9"/>
      <c r="K47" s="131"/>
      <c r="L47" s="9">
        <v>250000</v>
      </c>
      <c r="M47" s="131"/>
      <c r="N47" s="9"/>
      <c r="O47" s="9"/>
      <c r="P47" s="131"/>
      <c r="Q47" s="9"/>
      <c r="R47" s="9"/>
      <c r="S47" s="9"/>
      <c r="T47" s="9"/>
      <c r="U47" s="9"/>
      <c r="V47" s="9"/>
      <c r="W47" s="9"/>
    </row>
    <row r="48" ht="20.25" customHeight="1" spans="1:23">
      <c r="A48" s="131" t="str">
        <f t="shared" si="0"/>
        <v>       玉溪市残疾人联合会</v>
      </c>
      <c r="B48" s="131" t="s">
        <v>232</v>
      </c>
      <c r="C48" s="131" t="s">
        <v>233</v>
      </c>
      <c r="D48" s="131" t="s">
        <v>86</v>
      </c>
      <c r="E48" s="131" t="s">
        <v>152</v>
      </c>
      <c r="F48" s="131" t="s">
        <v>189</v>
      </c>
      <c r="G48" s="131" t="s">
        <v>190</v>
      </c>
      <c r="H48" s="134">
        <v>74733</v>
      </c>
      <c r="I48" s="9">
        <v>74733</v>
      </c>
      <c r="J48" s="9"/>
      <c r="K48" s="131"/>
      <c r="L48" s="9">
        <v>74733</v>
      </c>
      <c r="M48" s="131"/>
      <c r="N48" s="9"/>
      <c r="O48" s="9"/>
      <c r="P48" s="131"/>
      <c r="Q48" s="9"/>
      <c r="R48" s="9"/>
      <c r="S48" s="9"/>
      <c r="T48" s="9"/>
      <c r="U48" s="9"/>
      <c r="V48" s="9"/>
      <c r="W48" s="9"/>
    </row>
    <row r="49" ht="20.25" customHeight="1" spans="1:23">
      <c r="A49" s="131" t="str">
        <f t="shared" si="0"/>
        <v>       玉溪市残疾人联合会</v>
      </c>
      <c r="B49" s="131" t="s">
        <v>234</v>
      </c>
      <c r="C49" s="131" t="s">
        <v>235</v>
      </c>
      <c r="D49" s="131" t="s">
        <v>86</v>
      </c>
      <c r="E49" s="131" t="s">
        <v>152</v>
      </c>
      <c r="F49" s="131" t="s">
        <v>236</v>
      </c>
      <c r="G49" s="131" t="s">
        <v>237</v>
      </c>
      <c r="H49" s="134">
        <v>90000</v>
      </c>
      <c r="I49" s="9">
        <v>90000</v>
      </c>
      <c r="J49" s="9"/>
      <c r="K49" s="131"/>
      <c r="L49" s="9">
        <v>90000</v>
      </c>
      <c r="M49" s="131"/>
      <c r="N49" s="9"/>
      <c r="O49" s="9"/>
      <c r="P49" s="131"/>
      <c r="Q49" s="9"/>
      <c r="R49" s="9"/>
      <c r="S49" s="9"/>
      <c r="T49" s="9"/>
      <c r="U49" s="9"/>
      <c r="V49" s="9"/>
      <c r="W49" s="9"/>
    </row>
    <row r="50" ht="20.25" customHeight="1" spans="1:23">
      <c r="A50" s="131" t="str">
        <f t="shared" si="0"/>
        <v>       玉溪市残疾人联合会</v>
      </c>
      <c r="B50" s="131" t="s">
        <v>238</v>
      </c>
      <c r="C50" s="131" t="s">
        <v>239</v>
      </c>
      <c r="D50" s="131" t="s">
        <v>86</v>
      </c>
      <c r="E50" s="131" t="s">
        <v>152</v>
      </c>
      <c r="F50" s="131" t="s">
        <v>240</v>
      </c>
      <c r="G50" s="131" t="s">
        <v>239</v>
      </c>
      <c r="H50" s="134">
        <v>243400</v>
      </c>
      <c r="I50" s="9">
        <v>243400</v>
      </c>
      <c r="J50" s="9"/>
      <c r="K50" s="131"/>
      <c r="L50" s="9">
        <v>243400</v>
      </c>
      <c r="M50" s="131"/>
      <c r="N50" s="9"/>
      <c r="O50" s="9"/>
      <c r="P50" s="131"/>
      <c r="Q50" s="9"/>
      <c r="R50" s="9"/>
      <c r="S50" s="9"/>
      <c r="T50" s="9"/>
      <c r="U50" s="9"/>
      <c r="V50" s="9"/>
      <c r="W50" s="9"/>
    </row>
    <row r="51" ht="20.25" customHeight="1" spans="1:23">
      <c r="A51" s="133" t="s">
        <v>30</v>
      </c>
      <c r="B51" s="133"/>
      <c r="C51" s="133"/>
      <c r="D51" s="133"/>
      <c r="E51" s="133"/>
      <c r="F51" s="133"/>
      <c r="G51" s="133"/>
      <c r="H51" s="9">
        <v>5939016.64</v>
      </c>
      <c r="I51" s="9">
        <v>5939016.64</v>
      </c>
      <c r="J51" s="9">
        <v>1167086.07</v>
      </c>
      <c r="K51" s="9"/>
      <c r="L51" s="9">
        <v>4771930.57</v>
      </c>
      <c r="M51" s="9"/>
      <c r="N51" s="9"/>
      <c r="O51" s="9"/>
      <c r="P51" s="9"/>
      <c r="Q51" s="9"/>
      <c r="R51" s="9"/>
      <c r="S51" s="9"/>
      <c r="T51" s="9"/>
      <c r="U51" s="9"/>
      <c r="V51" s="9"/>
      <c r="W51" s="9"/>
    </row>
  </sheetData>
  <mergeCells count="17">
    <mergeCell ref="A1:W1"/>
    <mergeCell ref="A2:W2"/>
    <mergeCell ref="A3:V3"/>
    <mergeCell ref="H4:W4"/>
    <mergeCell ref="I5:M5"/>
    <mergeCell ref="N5:P5"/>
    <mergeCell ref="R5:W5"/>
    <mergeCell ref="A51:G51"/>
    <mergeCell ref="A4:A6"/>
    <mergeCell ref="B4:B6"/>
    <mergeCell ref="C4:C6"/>
    <mergeCell ref="D4:D6"/>
    <mergeCell ref="E4:E6"/>
    <mergeCell ref="F4:F6"/>
    <mergeCell ref="G4:G6"/>
    <mergeCell ref="H5:H6"/>
    <mergeCell ref="Q5:Q6"/>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8"/>
  <sheetViews>
    <sheetView showZeros="0" topLeftCell="B36" workbookViewId="0">
      <selection activeCell="I38" sqref="I38:O38"/>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2:23">
      <c r="B1" s="97"/>
      <c r="E1" s="109"/>
      <c r="F1" s="109"/>
      <c r="G1" s="109"/>
      <c r="H1" s="109"/>
      <c r="K1" s="97"/>
      <c r="N1" s="97"/>
      <c r="O1" s="97"/>
      <c r="P1" s="97"/>
      <c r="U1" s="124"/>
      <c r="W1" s="98" t="s">
        <v>241</v>
      </c>
    </row>
    <row r="2" ht="27.75" customHeight="1" spans="1:23">
      <c r="A2" s="25" t="s">
        <v>242</v>
      </c>
      <c r="B2" s="25"/>
      <c r="C2" s="25"/>
      <c r="D2" s="25"/>
      <c r="E2" s="25"/>
      <c r="F2" s="25"/>
      <c r="G2" s="25"/>
      <c r="H2" s="25"/>
      <c r="I2" s="25"/>
      <c r="J2" s="25"/>
      <c r="K2" s="25"/>
      <c r="L2" s="25"/>
      <c r="M2" s="25"/>
      <c r="N2" s="25"/>
      <c r="O2" s="25"/>
      <c r="P2" s="25"/>
      <c r="Q2" s="25"/>
      <c r="R2" s="25"/>
      <c r="S2" s="25"/>
      <c r="T2" s="25"/>
      <c r="U2" s="25"/>
      <c r="V2" s="25"/>
      <c r="W2" s="25"/>
    </row>
    <row r="3" ht="13.5" customHeight="1" spans="1:23">
      <c r="A3" s="14" t="str">
        <f>"单位名称："&amp;"玉溪市残疾人联合会"</f>
        <v>单位名称：玉溪市残疾人联合会</v>
      </c>
      <c r="B3" s="110" t="str">
        <f>"单位名称："&amp;"玉溪市残疾人联合会"</f>
        <v>单位名称：玉溪市残疾人联合会</v>
      </c>
      <c r="C3" s="110"/>
      <c r="D3" s="110"/>
      <c r="E3" s="110"/>
      <c r="F3" s="110"/>
      <c r="G3" s="110"/>
      <c r="H3" s="110"/>
      <c r="I3" s="110"/>
      <c r="J3" s="72"/>
      <c r="K3" s="72"/>
      <c r="L3" s="72"/>
      <c r="M3" s="72"/>
      <c r="N3" s="72"/>
      <c r="O3" s="72"/>
      <c r="P3" s="72"/>
      <c r="Q3" s="72"/>
      <c r="U3" s="124"/>
      <c r="W3" s="101" t="s">
        <v>2</v>
      </c>
    </row>
    <row r="4" ht="21.75" customHeight="1" spans="1:23">
      <c r="A4" s="111" t="s">
        <v>243</v>
      </c>
      <c r="B4" s="111" t="s">
        <v>132</v>
      </c>
      <c r="C4" s="111" t="s">
        <v>133</v>
      </c>
      <c r="D4" s="111" t="s">
        <v>244</v>
      </c>
      <c r="E4" s="112" t="s">
        <v>134</v>
      </c>
      <c r="F4" s="112" t="s">
        <v>135</v>
      </c>
      <c r="G4" s="112" t="s">
        <v>136</v>
      </c>
      <c r="H4" s="112" t="s">
        <v>137</v>
      </c>
      <c r="I4" s="122" t="s">
        <v>30</v>
      </c>
      <c r="J4" s="122" t="s">
        <v>245</v>
      </c>
      <c r="K4" s="122"/>
      <c r="L4" s="122"/>
      <c r="M4" s="122"/>
      <c r="N4" s="122" t="s">
        <v>139</v>
      </c>
      <c r="O4" s="122"/>
      <c r="P4" s="122"/>
      <c r="Q4" s="112" t="s">
        <v>36</v>
      </c>
      <c r="R4" s="125" t="s">
        <v>246</v>
      </c>
      <c r="S4" s="126"/>
      <c r="T4" s="126"/>
      <c r="U4" s="126"/>
      <c r="V4" s="126"/>
      <c r="W4" s="127"/>
    </row>
    <row r="5" ht="21.75" customHeight="1" spans="1:23">
      <c r="A5" s="113"/>
      <c r="B5" s="113"/>
      <c r="C5" s="113"/>
      <c r="D5" s="113"/>
      <c r="E5" s="114"/>
      <c r="F5" s="114"/>
      <c r="G5" s="114"/>
      <c r="H5" s="114"/>
      <c r="I5" s="122"/>
      <c r="J5" s="123" t="s">
        <v>33</v>
      </c>
      <c r="K5" s="123"/>
      <c r="L5" s="123" t="s">
        <v>34</v>
      </c>
      <c r="M5" s="123" t="s">
        <v>35</v>
      </c>
      <c r="N5" s="112" t="s">
        <v>33</v>
      </c>
      <c r="O5" s="112" t="s">
        <v>34</v>
      </c>
      <c r="P5" s="112" t="s">
        <v>35</v>
      </c>
      <c r="Q5" s="114"/>
      <c r="R5" s="112" t="s">
        <v>32</v>
      </c>
      <c r="S5" s="112" t="s">
        <v>39</v>
      </c>
      <c r="T5" s="112" t="s">
        <v>145</v>
      </c>
      <c r="U5" s="112" t="s">
        <v>41</v>
      </c>
      <c r="V5" s="112" t="s">
        <v>42</v>
      </c>
      <c r="W5" s="112" t="s">
        <v>43</v>
      </c>
    </row>
    <row r="6" ht="40.5" customHeight="1" spans="1:23">
      <c r="A6" s="115"/>
      <c r="B6" s="115"/>
      <c r="C6" s="115"/>
      <c r="D6" s="115"/>
      <c r="E6" s="116"/>
      <c r="F6" s="116"/>
      <c r="G6" s="116"/>
      <c r="H6" s="116"/>
      <c r="I6" s="122"/>
      <c r="J6" s="123" t="s">
        <v>32</v>
      </c>
      <c r="K6" s="123" t="s">
        <v>247</v>
      </c>
      <c r="L6" s="123"/>
      <c r="M6" s="123"/>
      <c r="N6" s="116"/>
      <c r="O6" s="116"/>
      <c r="P6" s="116"/>
      <c r="Q6" s="116"/>
      <c r="R6" s="116"/>
      <c r="S6" s="116"/>
      <c r="T6" s="116"/>
      <c r="U6" s="128"/>
      <c r="V6" s="116"/>
      <c r="W6" s="116"/>
    </row>
    <row r="7" ht="15" customHeight="1" spans="1:23">
      <c r="A7" s="117">
        <v>1</v>
      </c>
      <c r="B7" s="117">
        <v>2</v>
      </c>
      <c r="C7" s="117">
        <v>3</v>
      </c>
      <c r="D7" s="117">
        <v>4</v>
      </c>
      <c r="E7" s="117">
        <v>5</v>
      </c>
      <c r="F7" s="117">
        <v>6</v>
      </c>
      <c r="G7" s="117">
        <v>7</v>
      </c>
      <c r="H7" s="117">
        <v>8</v>
      </c>
      <c r="I7" s="117">
        <v>9</v>
      </c>
      <c r="J7" s="117">
        <v>10</v>
      </c>
      <c r="K7" s="117">
        <v>11</v>
      </c>
      <c r="L7" s="117">
        <v>12</v>
      </c>
      <c r="M7" s="117">
        <v>13</v>
      </c>
      <c r="N7" s="117">
        <v>14</v>
      </c>
      <c r="O7" s="117">
        <v>15</v>
      </c>
      <c r="P7" s="117">
        <v>16</v>
      </c>
      <c r="Q7" s="117">
        <v>17</v>
      </c>
      <c r="R7" s="117">
        <v>18</v>
      </c>
      <c r="S7" s="117">
        <v>19</v>
      </c>
      <c r="T7" s="117">
        <v>20</v>
      </c>
      <c r="U7" s="117">
        <v>21</v>
      </c>
      <c r="V7" s="117">
        <v>22</v>
      </c>
      <c r="W7" s="117">
        <v>23</v>
      </c>
    </row>
    <row r="8" ht="32.9" customHeight="1" spans="1:23">
      <c r="A8" s="17"/>
      <c r="B8" s="17"/>
      <c r="C8" s="17" t="s">
        <v>248</v>
      </c>
      <c r="D8" s="17"/>
      <c r="E8" s="17"/>
      <c r="F8" s="17"/>
      <c r="G8" s="17"/>
      <c r="H8" s="17"/>
      <c r="I8" s="38">
        <v>6240050</v>
      </c>
      <c r="J8" s="38">
        <v>6240050</v>
      </c>
      <c r="K8" s="38">
        <v>6240050</v>
      </c>
      <c r="L8" s="38"/>
      <c r="M8" s="38"/>
      <c r="N8" s="38"/>
      <c r="O8" s="38"/>
      <c r="P8" s="38"/>
      <c r="Q8" s="38"/>
      <c r="R8" s="38"/>
      <c r="S8" s="38"/>
      <c r="T8" s="38"/>
      <c r="U8" s="38"/>
      <c r="V8" s="38"/>
      <c r="W8" s="38"/>
    </row>
    <row r="9" ht="32.9" customHeight="1" spans="1:23">
      <c r="A9" s="17" t="s">
        <v>249</v>
      </c>
      <c r="B9" s="118" t="s">
        <v>250</v>
      </c>
      <c r="C9" s="17" t="s">
        <v>248</v>
      </c>
      <c r="D9" s="17" t="s">
        <v>64</v>
      </c>
      <c r="E9" s="17" t="s">
        <v>86</v>
      </c>
      <c r="F9" s="17" t="s">
        <v>152</v>
      </c>
      <c r="G9" s="17" t="s">
        <v>206</v>
      </c>
      <c r="H9" s="17" t="s">
        <v>207</v>
      </c>
      <c r="I9" s="38">
        <v>120600</v>
      </c>
      <c r="J9" s="38">
        <v>120600</v>
      </c>
      <c r="K9" s="38">
        <v>120600</v>
      </c>
      <c r="L9" s="38"/>
      <c r="M9" s="38"/>
      <c r="N9" s="38"/>
      <c r="O9" s="38"/>
      <c r="P9" s="38"/>
      <c r="Q9" s="38"/>
      <c r="R9" s="38"/>
      <c r="S9" s="38"/>
      <c r="T9" s="38"/>
      <c r="U9" s="38"/>
      <c r="V9" s="38"/>
      <c r="W9" s="38"/>
    </row>
    <row r="10" ht="32.9" customHeight="1" spans="1:23">
      <c r="A10" s="17" t="s">
        <v>249</v>
      </c>
      <c r="B10" s="118" t="s">
        <v>250</v>
      </c>
      <c r="C10" s="17" t="s">
        <v>248</v>
      </c>
      <c r="D10" s="17" t="s">
        <v>64</v>
      </c>
      <c r="E10" s="17" t="s">
        <v>86</v>
      </c>
      <c r="F10" s="17" t="s">
        <v>152</v>
      </c>
      <c r="G10" s="17" t="s">
        <v>251</v>
      </c>
      <c r="H10" s="17" t="s">
        <v>252</v>
      </c>
      <c r="I10" s="38">
        <v>5000</v>
      </c>
      <c r="J10" s="38">
        <v>5000</v>
      </c>
      <c r="K10" s="38">
        <v>5000</v>
      </c>
      <c r="L10" s="38"/>
      <c r="M10" s="38"/>
      <c r="N10" s="38"/>
      <c r="O10" s="38"/>
      <c r="P10" s="38"/>
      <c r="Q10" s="38"/>
      <c r="R10" s="38"/>
      <c r="S10" s="38"/>
      <c r="T10" s="38"/>
      <c r="U10" s="38"/>
      <c r="V10" s="38"/>
      <c r="W10" s="38"/>
    </row>
    <row r="11" ht="32.9" customHeight="1" spans="1:23">
      <c r="A11" s="17" t="s">
        <v>249</v>
      </c>
      <c r="B11" s="118" t="s">
        <v>250</v>
      </c>
      <c r="C11" s="17" t="s">
        <v>248</v>
      </c>
      <c r="D11" s="17" t="s">
        <v>64</v>
      </c>
      <c r="E11" s="17" t="s">
        <v>86</v>
      </c>
      <c r="F11" s="17" t="s">
        <v>152</v>
      </c>
      <c r="G11" s="17" t="s">
        <v>214</v>
      </c>
      <c r="H11" s="17" t="s">
        <v>215</v>
      </c>
      <c r="I11" s="38">
        <v>37000</v>
      </c>
      <c r="J11" s="38">
        <v>37000</v>
      </c>
      <c r="K11" s="38">
        <v>37000</v>
      </c>
      <c r="L11" s="38"/>
      <c r="M11" s="38"/>
      <c r="N11" s="38"/>
      <c r="O11" s="38"/>
      <c r="P11" s="38"/>
      <c r="Q11" s="38"/>
      <c r="R11" s="38"/>
      <c r="S11" s="38"/>
      <c r="T11" s="38"/>
      <c r="U11" s="38"/>
      <c r="V11" s="38"/>
      <c r="W11" s="38"/>
    </row>
    <row r="12" ht="32.9" customHeight="1" spans="1:23">
      <c r="A12" s="17" t="s">
        <v>249</v>
      </c>
      <c r="B12" s="118" t="s">
        <v>250</v>
      </c>
      <c r="C12" s="17" t="s">
        <v>248</v>
      </c>
      <c r="D12" s="17" t="s">
        <v>64</v>
      </c>
      <c r="E12" s="17" t="s">
        <v>86</v>
      </c>
      <c r="F12" s="17" t="s">
        <v>152</v>
      </c>
      <c r="G12" s="17" t="s">
        <v>253</v>
      </c>
      <c r="H12" s="17" t="s">
        <v>254</v>
      </c>
      <c r="I12" s="38">
        <v>1000</v>
      </c>
      <c r="J12" s="38">
        <v>1000</v>
      </c>
      <c r="K12" s="38">
        <v>1000</v>
      </c>
      <c r="L12" s="38"/>
      <c r="M12" s="38"/>
      <c r="N12" s="38"/>
      <c r="O12" s="38"/>
      <c r="P12" s="38"/>
      <c r="Q12" s="38"/>
      <c r="R12" s="38"/>
      <c r="S12" s="38"/>
      <c r="T12" s="38"/>
      <c r="U12" s="38"/>
      <c r="V12" s="38"/>
      <c r="W12" s="38"/>
    </row>
    <row r="13" ht="32.9" customHeight="1" spans="1:23">
      <c r="A13" s="17" t="s">
        <v>249</v>
      </c>
      <c r="B13" s="118" t="s">
        <v>250</v>
      </c>
      <c r="C13" s="17" t="s">
        <v>248</v>
      </c>
      <c r="D13" s="17" t="s">
        <v>64</v>
      </c>
      <c r="E13" s="17" t="s">
        <v>86</v>
      </c>
      <c r="F13" s="17" t="s">
        <v>152</v>
      </c>
      <c r="G13" s="17" t="s">
        <v>255</v>
      </c>
      <c r="H13" s="17" t="s">
        <v>256</v>
      </c>
      <c r="I13" s="38">
        <v>9400</v>
      </c>
      <c r="J13" s="38">
        <v>9400</v>
      </c>
      <c r="K13" s="38">
        <v>9400</v>
      </c>
      <c r="L13" s="38"/>
      <c r="M13" s="38"/>
      <c r="N13" s="38"/>
      <c r="O13" s="38"/>
      <c r="P13" s="38"/>
      <c r="Q13" s="38"/>
      <c r="R13" s="38"/>
      <c r="S13" s="38"/>
      <c r="T13" s="38"/>
      <c r="U13" s="38"/>
      <c r="V13" s="38"/>
      <c r="W13" s="38"/>
    </row>
    <row r="14" ht="32.9" customHeight="1" spans="1:23">
      <c r="A14" s="17" t="s">
        <v>249</v>
      </c>
      <c r="B14" s="118" t="s">
        <v>250</v>
      </c>
      <c r="C14" s="17" t="s">
        <v>248</v>
      </c>
      <c r="D14" s="17" t="s">
        <v>64</v>
      </c>
      <c r="E14" s="17" t="s">
        <v>86</v>
      </c>
      <c r="F14" s="17" t="s">
        <v>152</v>
      </c>
      <c r="G14" s="17" t="s">
        <v>219</v>
      </c>
      <c r="H14" s="17" t="s">
        <v>127</v>
      </c>
      <c r="I14" s="38">
        <v>12000</v>
      </c>
      <c r="J14" s="38">
        <v>12000</v>
      </c>
      <c r="K14" s="38">
        <v>12000</v>
      </c>
      <c r="L14" s="38"/>
      <c r="M14" s="38"/>
      <c r="N14" s="38"/>
      <c r="O14" s="38"/>
      <c r="P14" s="38"/>
      <c r="Q14" s="38"/>
      <c r="R14" s="38"/>
      <c r="S14" s="38"/>
      <c r="T14" s="38"/>
      <c r="U14" s="38"/>
      <c r="V14" s="38"/>
      <c r="W14" s="38"/>
    </row>
    <row r="15" ht="32.9" customHeight="1" spans="1:23">
      <c r="A15" s="17" t="s">
        <v>249</v>
      </c>
      <c r="B15" s="118" t="s">
        <v>250</v>
      </c>
      <c r="C15" s="17" t="s">
        <v>248</v>
      </c>
      <c r="D15" s="17" t="s">
        <v>64</v>
      </c>
      <c r="E15" s="17" t="s">
        <v>86</v>
      </c>
      <c r="F15" s="17" t="s">
        <v>152</v>
      </c>
      <c r="G15" s="17" t="s">
        <v>216</v>
      </c>
      <c r="H15" s="17" t="s">
        <v>217</v>
      </c>
      <c r="I15" s="38">
        <v>15000</v>
      </c>
      <c r="J15" s="38">
        <v>15000</v>
      </c>
      <c r="K15" s="38">
        <v>15000</v>
      </c>
      <c r="L15" s="38"/>
      <c r="M15" s="38"/>
      <c r="N15" s="38"/>
      <c r="O15" s="38"/>
      <c r="P15" s="38"/>
      <c r="Q15" s="38"/>
      <c r="R15" s="38"/>
      <c r="S15" s="38"/>
      <c r="T15" s="38"/>
      <c r="U15" s="38"/>
      <c r="V15" s="38"/>
      <c r="W15" s="38"/>
    </row>
    <row r="16" ht="32.9" customHeight="1" spans="1:23">
      <c r="A16" s="17" t="s">
        <v>249</v>
      </c>
      <c r="B16" s="118" t="s">
        <v>250</v>
      </c>
      <c r="C16" s="17" t="s">
        <v>248</v>
      </c>
      <c r="D16" s="17" t="s">
        <v>64</v>
      </c>
      <c r="E16" s="17" t="s">
        <v>86</v>
      </c>
      <c r="F16" s="17" t="s">
        <v>152</v>
      </c>
      <c r="G16" s="17" t="s">
        <v>236</v>
      </c>
      <c r="H16" s="17" t="s">
        <v>237</v>
      </c>
      <c r="I16" s="38">
        <v>24000</v>
      </c>
      <c r="J16" s="38">
        <v>24000</v>
      </c>
      <c r="K16" s="38">
        <v>24000</v>
      </c>
      <c r="L16" s="38"/>
      <c r="M16" s="38"/>
      <c r="N16" s="38"/>
      <c r="O16" s="38"/>
      <c r="P16" s="38"/>
      <c r="Q16" s="38"/>
      <c r="R16" s="38"/>
      <c r="S16" s="38"/>
      <c r="T16" s="38"/>
      <c r="U16" s="38"/>
      <c r="V16" s="38"/>
      <c r="W16" s="38"/>
    </row>
    <row r="17" ht="32.9" customHeight="1" spans="1:23">
      <c r="A17" s="17" t="s">
        <v>249</v>
      </c>
      <c r="B17" s="118" t="s">
        <v>250</v>
      </c>
      <c r="C17" s="17" t="s">
        <v>248</v>
      </c>
      <c r="D17" s="17" t="s">
        <v>64</v>
      </c>
      <c r="E17" s="17" t="s">
        <v>87</v>
      </c>
      <c r="F17" s="17" t="s">
        <v>257</v>
      </c>
      <c r="G17" s="17" t="s">
        <v>236</v>
      </c>
      <c r="H17" s="17" t="s">
        <v>237</v>
      </c>
      <c r="I17" s="38">
        <v>350000</v>
      </c>
      <c r="J17" s="38">
        <v>350000</v>
      </c>
      <c r="K17" s="38">
        <v>350000</v>
      </c>
      <c r="L17" s="38"/>
      <c r="M17" s="38"/>
      <c r="N17" s="38"/>
      <c r="O17" s="38"/>
      <c r="P17" s="38"/>
      <c r="Q17" s="38"/>
      <c r="R17" s="38"/>
      <c r="S17" s="38"/>
      <c r="T17" s="38"/>
      <c r="U17" s="38"/>
      <c r="V17" s="38"/>
      <c r="W17" s="38"/>
    </row>
    <row r="18" ht="32.9" customHeight="1" spans="1:23">
      <c r="A18" s="17" t="s">
        <v>249</v>
      </c>
      <c r="B18" s="118" t="s">
        <v>250</v>
      </c>
      <c r="C18" s="17" t="s">
        <v>248</v>
      </c>
      <c r="D18" s="17" t="s">
        <v>64</v>
      </c>
      <c r="E18" s="17" t="s">
        <v>87</v>
      </c>
      <c r="F18" s="17" t="s">
        <v>257</v>
      </c>
      <c r="G18" s="17" t="s">
        <v>258</v>
      </c>
      <c r="H18" s="17" t="s">
        <v>259</v>
      </c>
      <c r="I18" s="38">
        <v>2940040</v>
      </c>
      <c r="J18" s="38">
        <v>2940040</v>
      </c>
      <c r="K18" s="38">
        <v>2940040</v>
      </c>
      <c r="L18" s="38"/>
      <c r="M18" s="38"/>
      <c r="N18" s="38"/>
      <c r="O18" s="38"/>
      <c r="P18" s="38"/>
      <c r="Q18" s="38"/>
      <c r="R18" s="38"/>
      <c r="S18" s="38"/>
      <c r="T18" s="38"/>
      <c r="U18" s="38"/>
      <c r="V18" s="38"/>
      <c r="W18" s="38"/>
    </row>
    <row r="19" ht="32.9" customHeight="1" spans="1:23">
      <c r="A19" s="17" t="s">
        <v>249</v>
      </c>
      <c r="B19" s="118" t="s">
        <v>250</v>
      </c>
      <c r="C19" s="17" t="s">
        <v>248</v>
      </c>
      <c r="D19" s="17" t="s">
        <v>64</v>
      </c>
      <c r="E19" s="17" t="s">
        <v>88</v>
      </c>
      <c r="F19" s="17" t="s">
        <v>260</v>
      </c>
      <c r="G19" s="17" t="s">
        <v>255</v>
      </c>
      <c r="H19" s="17" t="s">
        <v>256</v>
      </c>
      <c r="I19" s="38">
        <v>82910</v>
      </c>
      <c r="J19" s="38">
        <v>82910</v>
      </c>
      <c r="K19" s="38">
        <v>82910</v>
      </c>
      <c r="L19" s="38"/>
      <c r="M19" s="38"/>
      <c r="N19" s="38"/>
      <c r="O19" s="38"/>
      <c r="P19" s="38"/>
      <c r="Q19" s="38"/>
      <c r="R19" s="38"/>
      <c r="S19" s="38"/>
      <c r="T19" s="38"/>
      <c r="U19" s="38"/>
      <c r="V19" s="38"/>
      <c r="W19" s="38"/>
    </row>
    <row r="20" ht="32.9" customHeight="1" spans="1:23">
      <c r="A20" s="17" t="s">
        <v>249</v>
      </c>
      <c r="B20" s="118" t="s">
        <v>250</v>
      </c>
      <c r="C20" s="17" t="s">
        <v>248</v>
      </c>
      <c r="D20" s="17" t="s">
        <v>64</v>
      </c>
      <c r="E20" s="17" t="s">
        <v>88</v>
      </c>
      <c r="F20" s="17" t="s">
        <v>260</v>
      </c>
      <c r="G20" s="17" t="s">
        <v>236</v>
      </c>
      <c r="H20" s="17" t="s">
        <v>237</v>
      </c>
      <c r="I20" s="38">
        <v>1852500</v>
      </c>
      <c r="J20" s="38">
        <v>1852500</v>
      </c>
      <c r="K20" s="38">
        <v>1852500</v>
      </c>
      <c r="L20" s="38"/>
      <c r="M20" s="38"/>
      <c r="N20" s="38"/>
      <c r="O20" s="38"/>
      <c r="P20" s="38"/>
      <c r="Q20" s="38"/>
      <c r="R20" s="38"/>
      <c r="S20" s="38"/>
      <c r="T20" s="38"/>
      <c r="U20" s="38"/>
      <c r="V20" s="38"/>
      <c r="W20" s="38"/>
    </row>
    <row r="21" ht="32.9" customHeight="1" spans="1:23">
      <c r="A21" s="17" t="s">
        <v>249</v>
      </c>
      <c r="B21" s="118" t="s">
        <v>250</v>
      </c>
      <c r="C21" s="17" t="s">
        <v>248</v>
      </c>
      <c r="D21" s="17" t="s">
        <v>64</v>
      </c>
      <c r="E21" s="17" t="s">
        <v>88</v>
      </c>
      <c r="F21" s="17" t="s">
        <v>260</v>
      </c>
      <c r="G21" s="17" t="s">
        <v>184</v>
      </c>
      <c r="H21" s="17" t="s">
        <v>185</v>
      </c>
      <c r="I21" s="38">
        <v>153600</v>
      </c>
      <c r="J21" s="38">
        <v>153600</v>
      </c>
      <c r="K21" s="38">
        <v>153600</v>
      </c>
      <c r="L21" s="38"/>
      <c r="M21" s="38"/>
      <c r="N21" s="38"/>
      <c r="O21" s="38"/>
      <c r="P21" s="38"/>
      <c r="Q21" s="38"/>
      <c r="R21" s="38"/>
      <c r="S21" s="38"/>
      <c r="T21" s="38"/>
      <c r="U21" s="38"/>
      <c r="V21" s="38"/>
      <c r="W21" s="38"/>
    </row>
    <row r="22" ht="32.9" customHeight="1" spans="1:23">
      <c r="A22" s="17" t="s">
        <v>249</v>
      </c>
      <c r="B22" s="118" t="s">
        <v>250</v>
      </c>
      <c r="C22" s="17" t="s">
        <v>248</v>
      </c>
      <c r="D22" s="17" t="s">
        <v>64</v>
      </c>
      <c r="E22" s="17" t="s">
        <v>88</v>
      </c>
      <c r="F22" s="17" t="s">
        <v>260</v>
      </c>
      <c r="G22" s="17" t="s">
        <v>261</v>
      </c>
      <c r="H22" s="17" t="s">
        <v>262</v>
      </c>
      <c r="I22" s="38">
        <v>168000</v>
      </c>
      <c r="J22" s="38">
        <v>168000</v>
      </c>
      <c r="K22" s="38">
        <v>168000</v>
      </c>
      <c r="L22" s="38"/>
      <c r="M22" s="38"/>
      <c r="N22" s="38"/>
      <c r="O22" s="38"/>
      <c r="P22" s="38"/>
      <c r="Q22" s="38"/>
      <c r="R22" s="38"/>
      <c r="S22" s="38"/>
      <c r="T22" s="38"/>
      <c r="U22" s="38"/>
      <c r="V22" s="38"/>
      <c r="W22" s="38"/>
    </row>
    <row r="23" ht="32.9" customHeight="1" spans="1:23">
      <c r="A23" s="17" t="s">
        <v>249</v>
      </c>
      <c r="B23" s="118" t="s">
        <v>250</v>
      </c>
      <c r="C23" s="17" t="s">
        <v>248</v>
      </c>
      <c r="D23" s="17" t="s">
        <v>64</v>
      </c>
      <c r="E23" s="17" t="s">
        <v>89</v>
      </c>
      <c r="F23" s="17" t="s">
        <v>160</v>
      </c>
      <c r="G23" s="17" t="s">
        <v>236</v>
      </c>
      <c r="H23" s="17" t="s">
        <v>237</v>
      </c>
      <c r="I23" s="38">
        <v>194000</v>
      </c>
      <c r="J23" s="38">
        <v>194000</v>
      </c>
      <c r="K23" s="38">
        <v>194000</v>
      </c>
      <c r="L23" s="38"/>
      <c r="M23" s="38"/>
      <c r="N23" s="38"/>
      <c r="O23" s="38"/>
      <c r="P23" s="38"/>
      <c r="Q23" s="38"/>
      <c r="R23" s="38"/>
      <c r="S23" s="38"/>
      <c r="T23" s="38"/>
      <c r="U23" s="38"/>
      <c r="V23" s="38"/>
      <c r="W23" s="38"/>
    </row>
    <row r="24" ht="32.9" customHeight="1" spans="1:23">
      <c r="A24" s="17" t="s">
        <v>249</v>
      </c>
      <c r="B24" s="118" t="s">
        <v>250</v>
      </c>
      <c r="C24" s="17" t="s">
        <v>248</v>
      </c>
      <c r="D24" s="17" t="s">
        <v>64</v>
      </c>
      <c r="E24" s="17" t="s">
        <v>89</v>
      </c>
      <c r="F24" s="17" t="s">
        <v>160</v>
      </c>
      <c r="G24" s="17" t="s">
        <v>204</v>
      </c>
      <c r="H24" s="17" t="s">
        <v>205</v>
      </c>
      <c r="I24" s="38">
        <v>55000</v>
      </c>
      <c r="J24" s="38">
        <v>55000</v>
      </c>
      <c r="K24" s="38">
        <v>55000</v>
      </c>
      <c r="L24" s="38"/>
      <c r="M24" s="38"/>
      <c r="N24" s="38"/>
      <c r="O24" s="38"/>
      <c r="P24" s="38"/>
      <c r="Q24" s="38"/>
      <c r="R24" s="38"/>
      <c r="S24" s="38"/>
      <c r="T24" s="38"/>
      <c r="U24" s="38"/>
      <c r="V24" s="38"/>
      <c r="W24" s="38"/>
    </row>
    <row r="25" ht="32.9" customHeight="1" spans="1:23">
      <c r="A25" s="17" t="s">
        <v>249</v>
      </c>
      <c r="B25" s="118" t="s">
        <v>250</v>
      </c>
      <c r="C25" s="17" t="s">
        <v>248</v>
      </c>
      <c r="D25" s="17" t="s">
        <v>64</v>
      </c>
      <c r="E25" s="17" t="s">
        <v>89</v>
      </c>
      <c r="F25" s="17" t="s">
        <v>160</v>
      </c>
      <c r="G25" s="17" t="s">
        <v>263</v>
      </c>
      <c r="H25" s="17" t="s">
        <v>264</v>
      </c>
      <c r="I25" s="38">
        <v>120000</v>
      </c>
      <c r="J25" s="38">
        <v>120000</v>
      </c>
      <c r="K25" s="38">
        <v>120000</v>
      </c>
      <c r="L25" s="38"/>
      <c r="M25" s="38"/>
      <c r="N25" s="38"/>
      <c r="O25" s="38"/>
      <c r="P25" s="38"/>
      <c r="Q25" s="38"/>
      <c r="R25" s="38"/>
      <c r="S25" s="38"/>
      <c r="T25" s="38"/>
      <c r="U25" s="38"/>
      <c r="V25" s="38"/>
      <c r="W25" s="38"/>
    </row>
    <row r="26" ht="32.9" customHeight="1" spans="1:23">
      <c r="A26" s="17" t="s">
        <v>249</v>
      </c>
      <c r="B26" s="118" t="s">
        <v>250</v>
      </c>
      <c r="C26" s="17" t="s">
        <v>248</v>
      </c>
      <c r="D26" s="17" t="s">
        <v>64</v>
      </c>
      <c r="E26" s="17" t="s">
        <v>89</v>
      </c>
      <c r="F26" s="17" t="s">
        <v>160</v>
      </c>
      <c r="G26" s="17" t="s">
        <v>265</v>
      </c>
      <c r="H26" s="17" t="s">
        <v>266</v>
      </c>
      <c r="I26" s="38">
        <v>100000</v>
      </c>
      <c r="J26" s="38">
        <v>100000</v>
      </c>
      <c r="K26" s="38">
        <v>100000</v>
      </c>
      <c r="L26" s="38"/>
      <c r="M26" s="38"/>
      <c r="N26" s="38"/>
      <c r="O26" s="38"/>
      <c r="P26" s="38"/>
      <c r="Q26" s="38"/>
      <c r="R26" s="38"/>
      <c r="S26" s="38"/>
      <c r="T26" s="38"/>
      <c r="U26" s="38"/>
      <c r="V26" s="38"/>
      <c r="W26" s="38"/>
    </row>
    <row r="27" ht="32.9" customHeight="1" spans="1:23">
      <c r="A27" s="17"/>
      <c r="B27" s="17"/>
      <c r="C27" s="17" t="s">
        <v>267</v>
      </c>
      <c r="D27" s="17"/>
      <c r="E27" s="17"/>
      <c r="F27" s="17"/>
      <c r="G27" s="17"/>
      <c r="H27" s="17"/>
      <c r="I27" s="38">
        <v>2720000</v>
      </c>
      <c r="J27" s="38">
        <v>2720000</v>
      </c>
      <c r="K27" s="38">
        <v>2720000</v>
      </c>
      <c r="L27" s="38"/>
      <c r="M27" s="38"/>
      <c r="N27" s="38"/>
      <c r="O27" s="38"/>
      <c r="P27" s="38"/>
      <c r="Q27" s="38"/>
      <c r="R27" s="38"/>
      <c r="S27" s="38"/>
      <c r="T27" s="38"/>
      <c r="U27" s="38"/>
      <c r="V27" s="38"/>
      <c r="W27" s="38"/>
    </row>
    <row r="28" ht="32.9" customHeight="1" spans="1:23">
      <c r="A28" s="17" t="s">
        <v>268</v>
      </c>
      <c r="B28" s="118" t="s">
        <v>269</v>
      </c>
      <c r="C28" s="17" t="s">
        <v>267</v>
      </c>
      <c r="D28" s="17" t="s">
        <v>64</v>
      </c>
      <c r="E28" s="17" t="s">
        <v>87</v>
      </c>
      <c r="F28" s="17" t="s">
        <v>257</v>
      </c>
      <c r="G28" s="17" t="s">
        <v>270</v>
      </c>
      <c r="H28" s="17" t="s">
        <v>78</v>
      </c>
      <c r="I28" s="38">
        <v>2225000</v>
      </c>
      <c r="J28" s="38">
        <v>2225000</v>
      </c>
      <c r="K28" s="38">
        <v>2225000</v>
      </c>
      <c r="L28" s="38"/>
      <c r="M28" s="38"/>
      <c r="N28" s="38"/>
      <c r="O28" s="38"/>
      <c r="P28" s="38"/>
      <c r="Q28" s="38"/>
      <c r="R28" s="38"/>
      <c r="S28" s="38"/>
      <c r="T28" s="38"/>
      <c r="U28" s="38"/>
      <c r="V28" s="38"/>
      <c r="W28" s="38"/>
    </row>
    <row r="29" ht="32.9" customHeight="1" spans="1:23">
      <c r="A29" s="17" t="s">
        <v>268</v>
      </c>
      <c r="B29" s="118" t="s">
        <v>269</v>
      </c>
      <c r="C29" s="17" t="s">
        <v>267</v>
      </c>
      <c r="D29" s="17" t="s">
        <v>64</v>
      </c>
      <c r="E29" s="17" t="s">
        <v>88</v>
      </c>
      <c r="F29" s="17" t="s">
        <v>260</v>
      </c>
      <c r="G29" s="17" t="s">
        <v>270</v>
      </c>
      <c r="H29" s="17" t="s">
        <v>78</v>
      </c>
      <c r="I29" s="38">
        <v>495000</v>
      </c>
      <c r="J29" s="38">
        <v>495000</v>
      </c>
      <c r="K29" s="38">
        <v>495000</v>
      </c>
      <c r="L29" s="38"/>
      <c r="M29" s="38"/>
      <c r="N29" s="38"/>
      <c r="O29" s="38"/>
      <c r="P29" s="38"/>
      <c r="Q29" s="38"/>
      <c r="R29" s="38"/>
      <c r="S29" s="38"/>
      <c r="T29" s="38"/>
      <c r="U29" s="38"/>
      <c r="V29" s="38"/>
      <c r="W29" s="38"/>
    </row>
    <row r="30" ht="32.9" customHeight="1" spans="1:23">
      <c r="A30" s="17"/>
      <c r="B30" s="17"/>
      <c r="C30" s="17" t="s">
        <v>271</v>
      </c>
      <c r="D30" s="17"/>
      <c r="E30" s="17"/>
      <c r="F30" s="17"/>
      <c r="G30" s="17"/>
      <c r="H30" s="17"/>
      <c r="I30" s="38">
        <v>5519000</v>
      </c>
      <c r="J30" s="38"/>
      <c r="K30" s="38"/>
      <c r="L30" s="38">
        <v>5519000</v>
      </c>
      <c r="M30" s="38"/>
      <c r="N30" s="38"/>
      <c r="O30" s="38"/>
      <c r="P30" s="38"/>
      <c r="Q30" s="38"/>
      <c r="R30" s="38"/>
      <c r="S30" s="38"/>
      <c r="T30" s="38"/>
      <c r="U30" s="38"/>
      <c r="V30" s="38"/>
      <c r="W30" s="38"/>
    </row>
    <row r="31" ht="32.9" customHeight="1" spans="1:23">
      <c r="A31" s="17" t="s">
        <v>249</v>
      </c>
      <c r="B31" s="118" t="s">
        <v>272</v>
      </c>
      <c r="C31" s="17" t="s">
        <v>271</v>
      </c>
      <c r="D31" s="17" t="s">
        <v>64</v>
      </c>
      <c r="E31" s="17" t="s">
        <v>101</v>
      </c>
      <c r="F31" s="17" t="s">
        <v>273</v>
      </c>
      <c r="G31" s="17" t="s">
        <v>274</v>
      </c>
      <c r="H31" s="17" t="s">
        <v>275</v>
      </c>
      <c r="I31" s="38">
        <v>100000</v>
      </c>
      <c r="J31" s="38"/>
      <c r="K31" s="38"/>
      <c r="L31" s="38">
        <v>100000</v>
      </c>
      <c r="M31" s="38"/>
      <c r="N31" s="38"/>
      <c r="O31" s="38"/>
      <c r="P31" s="38"/>
      <c r="Q31" s="38"/>
      <c r="R31" s="38"/>
      <c r="S31" s="38"/>
      <c r="T31" s="38"/>
      <c r="U31" s="38"/>
      <c r="V31" s="38"/>
      <c r="W31" s="38"/>
    </row>
    <row r="32" ht="32.9" customHeight="1" spans="1:23">
      <c r="A32" s="17" t="s">
        <v>249</v>
      </c>
      <c r="B32" s="118" t="s">
        <v>272</v>
      </c>
      <c r="C32" s="17" t="s">
        <v>271</v>
      </c>
      <c r="D32" s="17" t="s">
        <v>64</v>
      </c>
      <c r="E32" s="17" t="s">
        <v>101</v>
      </c>
      <c r="F32" s="17" t="s">
        <v>273</v>
      </c>
      <c r="G32" s="17" t="s">
        <v>236</v>
      </c>
      <c r="H32" s="17" t="s">
        <v>237</v>
      </c>
      <c r="I32" s="38">
        <v>5119000</v>
      </c>
      <c r="J32" s="38"/>
      <c r="K32" s="38"/>
      <c r="L32" s="38">
        <v>5119000</v>
      </c>
      <c r="M32" s="38"/>
      <c r="N32" s="38"/>
      <c r="O32" s="38"/>
      <c r="P32" s="38"/>
      <c r="Q32" s="38"/>
      <c r="R32" s="38"/>
      <c r="S32" s="38"/>
      <c r="T32" s="38"/>
      <c r="U32" s="38"/>
      <c r="V32" s="38"/>
      <c r="W32" s="38"/>
    </row>
    <row r="33" ht="32.9" customHeight="1" spans="1:23">
      <c r="A33" s="17" t="s">
        <v>249</v>
      </c>
      <c r="B33" s="118" t="s">
        <v>272</v>
      </c>
      <c r="C33" s="17" t="s">
        <v>271</v>
      </c>
      <c r="D33" s="17" t="s">
        <v>64</v>
      </c>
      <c r="E33" s="17" t="s">
        <v>101</v>
      </c>
      <c r="F33" s="17" t="s">
        <v>273</v>
      </c>
      <c r="G33" s="17" t="s">
        <v>261</v>
      </c>
      <c r="H33" s="17" t="s">
        <v>262</v>
      </c>
      <c r="I33" s="38">
        <v>300000</v>
      </c>
      <c r="J33" s="38"/>
      <c r="K33" s="38"/>
      <c r="L33" s="38">
        <v>300000</v>
      </c>
      <c r="M33" s="38"/>
      <c r="N33" s="38"/>
      <c r="O33" s="38"/>
      <c r="P33" s="38"/>
      <c r="Q33" s="38"/>
      <c r="R33" s="38"/>
      <c r="S33" s="38"/>
      <c r="T33" s="38"/>
      <c r="U33" s="38"/>
      <c r="V33" s="38"/>
      <c r="W33" s="38"/>
    </row>
    <row r="34" ht="32.9" customHeight="1" spans="1:23">
      <c r="A34" s="17"/>
      <c r="B34" s="17"/>
      <c r="C34" s="17" t="s">
        <v>276</v>
      </c>
      <c r="D34" s="17"/>
      <c r="E34" s="17"/>
      <c r="F34" s="17"/>
      <c r="G34" s="17"/>
      <c r="H34" s="17"/>
      <c r="I34" s="38">
        <v>2951000</v>
      </c>
      <c r="J34" s="38"/>
      <c r="K34" s="38"/>
      <c r="L34" s="38">
        <v>2951000</v>
      </c>
      <c r="M34" s="38"/>
      <c r="N34" s="38"/>
      <c r="O34" s="38"/>
      <c r="P34" s="38"/>
      <c r="Q34" s="38"/>
      <c r="R34" s="38"/>
      <c r="S34" s="38"/>
      <c r="T34" s="38"/>
      <c r="U34" s="38"/>
      <c r="V34" s="38"/>
      <c r="W34" s="38"/>
    </row>
    <row r="35" ht="32.9" customHeight="1" spans="1:23">
      <c r="A35" s="17" t="s">
        <v>249</v>
      </c>
      <c r="B35" s="118" t="s">
        <v>277</v>
      </c>
      <c r="C35" s="17" t="s">
        <v>276</v>
      </c>
      <c r="D35" s="17" t="s">
        <v>64</v>
      </c>
      <c r="E35" s="17" t="s">
        <v>101</v>
      </c>
      <c r="F35" s="17" t="s">
        <v>273</v>
      </c>
      <c r="G35" s="17" t="s">
        <v>270</v>
      </c>
      <c r="H35" s="17" t="s">
        <v>78</v>
      </c>
      <c r="I35" s="38">
        <v>2951000</v>
      </c>
      <c r="J35" s="38"/>
      <c r="K35" s="38"/>
      <c r="L35" s="38">
        <v>2951000</v>
      </c>
      <c r="M35" s="38"/>
      <c r="N35" s="38"/>
      <c r="O35" s="38"/>
      <c r="P35" s="38"/>
      <c r="Q35" s="38"/>
      <c r="R35" s="38"/>
      <c r="S35" s="38"/>
      <c r="T35" s="38"/>
      <c r="U35" s="38"/>
      <c r="V35" s="38"/>
      <c r="W35" s="38"/>
    </row>
    <row r="36" ht="32.9" customHeight="1" spans="1:23">
      <c r="A36" s="17"/>
      <c r="B36" s="17"/>
      <c r="C36" s="17" t="s">
        <v>278</v>
      </c>
      <c r="D36" s="17"/>
      <c r="E36" s="17"/>
      <c r="F36" s="17"/>
      <c r="G36" s="17"/>
      <c r="H36" s="17"/>
      <c r="I36" s="38">
        <v>5500</v>
      </c>
      <c r="J36" s="38">
        <v>5500</v>
      </c>
      <c r="K36" s="38">
        <v>5500</v>
      </c>
      <c r="L36" s="38"/>
      <c r="M36" s="38"/>
      <c r="N36" s="38"/>
      <c r="O36" s="38"/>
      <c r="P36" s="38"/>
      <c r="Q36" s="38"/>
      <c r="R36" s="38"/>
      <c r="S36" s="38"/>
      <c r="T36" s="38"/>
      <c r="U36" s="38"/>
      <c r="V36" s="38"/>
      <c r="W36" s="38"/>
    </row>
    <row r="37" ht="32.9" customHeight="1" spans="1:23">
      <c r="A37" s="17" t="s">
        <v>249</v>
      </c>
      <c r="B37" s="118" t="s">
        <v>279</v>
      </c>
      <c r="C37" s="17" t="s">
        <v>278</v>
      </c>
      <c r="D37" s="17" t="s">
        <v>64</v>
      </c>
      <c r="E37" s="17" t="s">
        <v>88</v>
      </c>
      <c r="F37" s="17" t="s">
        <v>260</v>
      </c>
      <c r="G37" s="17" t="s">
        <v>214</v>
      </c>
      <c r="H37" s="17" t="s">
        <v>215</v>
      </c>
      <c r="I37" s="38">
        <v>5500</v>
      </c>
      <c r="J37" s="38">
        <v>5500</v>
      </c>
      <c r="K37" s="38">
        <v>5500</v>
      </c>
      <c r="L37" s="38"/>
      <c r="M37" s="38"/>
      <c r="N37" s="38"/>
      <c r="O37" s="38"/>
      <c r="P37" s="38"/>
      <c r="Q37" s="38"/>
      <c r="R37" s="38"/>
      <c r="S37" s="38"/>
      <c r="T37" s="38"/>
      <c r="U37" s="38"/>
      <c r="V37" s="38"/>
      <c r="W37" s="38"/>
    </row>
    <row r="38" ht="18.75" customHeight="1" spans="1:23">
      <c r="A38" s="119" t="s">
        <v>280</v>
      </c>
      <c r="B38" s="120"/>
      <c r="C38" s="120"/>
      <c r="D38" s="120"/>
      <c r="E38" s="120"/>
      <c r="F38" s="120"/>
      <c r="G38" s="120"/>
      <c r="H38" s="121"/>
      <c r="I38" s="38">
        <f>I8+I27+I30+I34+I36</f>
        <v>17435550</v>
      </c>
      <c r="J38" s="38">
        <f t="shared" ref="J38:O38" si="0">J8+J27+J30+J34+J36</f>
        <v>8965550</v>
      </c>
      <c r="K38" s="38">
        <f t="shared" si="0"/>
        <v>8965550</v>
      </c>
      <c r="L38" s="38">
        <f t="shared" si="0"/>
        <v>8470000</v>
      </c>
      <c r="M38" s="38">
        <f t="shared" si="0"/>
        <v>0</v>
      </c>
      <c r="N38" s="38">
        <f t="shared" si="0"/>
        <v>0</v>
      </c>
      <c r="O38" s="38">
        <f t="shared" si="0"/>
        <v>0</v>
      </c>
      <c r="P38" s="38"/>
      <c r="Q38" s="38"/>
      <c r="R38" s="38"/>
      <c r="S38" s="38"/>
      <c r="T38" s="38"/>
      <c r="U38" s="38"/>
      <c r="V38" s="38"/>
      <c r="W38" s="38"/>
    </row>
  </sheetData>
  <mergeCells count="28">
    <mergeCell ref="A2:W2"/>
    <mergeCell ref="A3:I3"/>
    <mergeCell ref="J4:M4"/>
    <mergeCell ref="N4:P4"/>
    <mergeCell ref="R4:W4"/>
    <mergeCell ref="J5:K5"/>
    <mergeCell ref="A38:H3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2"/>
  <sheetViews>
    <sheetView showZeros="0" workbookViewId="0">
      <selection activeCell="C24" sqref="$A24:$XFD29"/>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108" t="s">
        <v>281</v>
      </c>
    </row>
    <row r="2" ht="28.5" customHeight="1" spans="1:10">
      <c r="A2" s="107" t="s">
        <v>282</v>
      </c>
      <c r="B2" s="25"/>
      <c r="C2" s="25"/>
      <c r="D2" s="25"/>
      <c r="E2" s="25"/>
      <c r="F2" s="62"/>
      <c r="G2" s="25"/>
      <c r="H2" s="62"/>
      <c r="I2" s="62"/>
      <c r="J2" s="25"/>
    </row>
    <row r="3" ht="15" customHeight="1" spans="1:1">
      <c r="A3" s="14" t="str">
        <f>"单位名称："&amp;"玉溪市残疾人联合会"</f>
        <v>单位名称：玉溪市残疾人联合会</v>
      </c>
    </row>
    <row r="4" ht="14.25" customHeight="1" spans="1:10">
      <c r="A4" s="15" t="s">
        <v>283</v>
      </c>
      <c r="B4" s="15" t="s">
        <v>284</v>
      </c>
      <c r="C4" s="15" t="s">
        <v>285</v>
      </c>
      <c r="D4" s="15" t="s">
        <v>286</v>
      </c>
      <c r="E4" s="15" t="s">
        <v>287</v>
      </c>
      <c r="F4" s="16" t="s">
        <v>288</v>
      </c>
      <c r="G4" s="15" t="s">
        <v>289</v>
      </c>
      <c r="H4" s="16" t="s">
        <v>290</v>
      </c>
      <c r="I4" s="16" t="s">
        <v>291</v>
      </c>
      <c r="J4" s="15" t="s">
        <v>292</v>
      </c>
    </row>
    <row r="5" ht="14.25" customHeight="1" spans="1:10">
      <c r="A5" s="15">
        <v>1</v>
      </c>
      <c r="B5" s="15">
        <v>2</v>
      </c>
      <c r="C5" s="15">
        <v>3</v>
      </c>
      <c r="D5" s="15">
        <v>4</v>
      </c>
      <c r="E5" s="15">
        <v>5</v>
      </c>
      <c r="F5" s="16">
        <v>6</v>
      </c>
      <c r="G5" s="15">
        <v>7</v>
      </c>
      <c r="H5" s="16">
        <v>8</v>
      </c>
      <c r="I5" s="16">
        <v>9</v>
      </c>
      <c r="J5" s="15">
        <v>10</v>
      </c>
    </row>
    <row r="6" ht="15" customHeight="1" spans="1:10">
      <c r="A6" s="17" t="s">
        <v>64</v>
      </c>
      <c r="B6" s="18"/>
      <c r="C6" s="18"/>
      <c r="D6" s="18"/>
      <c r="E6" s="19"/>
      <c r="F6" s="20"/>
      <c r="G6" s="19"/>
      <c r="H6" s="20"/>
      <c r="I6" s="20"/>
      <c r="J6" s="19"/>
    </row>
    <row r="7" ht="33.75" customHeight="1" spans="1:10">
      <c r="A7" s="21" t="s">
        <v>64</v>
      </c>
      <c r="B7" s="17"/>
      <c r="C7" s="17"/>
      <c r="D7" s="17"/>
      <c r="E7" s="17"/>
      <c r="F7" s="17"/>
      <c r="G7" s="22"/>
      <c r="H7" s="17"/>
      <c r="I7" s="17"/>
      <c r="J7" s="17"/>
    </row>
    <row r="8" ht="33.75" customHeight="1" spans="1:10">
      <c r="A8" s="17" t="s">
        <v>248</v>
      </c>
      <c r="B8" s="17" t="s">
        <v>293</v>
      </c>
      <c r="C8" s="17" t="s">
        <v>294</v>
      </c>
      <c r="D8" s="17" t="s">
        <v>295</v>
      </c>
      <c r="E8" s="17" t="s">
        <v>296</v>
      </c>
      <c r="F8" s="17" t="s">
        <v>297</v>
      </c>
      <c r="G8" s="22" t="s">
        <v>298</v>
      </c>
      <c r="H8" s="17" t="s">
        <v>299</v>
      </c>
      <c r="I8" s="17" t="s">
        <v>300</v>
      </c>
      <c r="J8" s="17" t="s">
        <v>301</v>
      </c>
    </row>
    <row r="9" ht="33.75" customHeight="1" spans="1:10">
      <c r="A9" s="17" t="s">
        <v>248</v>
      </c>
      <c r="B9" s="17" t="s">
        <v>293</v>
      </c>
      <c r="C9" s="17" t="s">
        <v>294</v>
      </c>
      <c r="D9" s="17" t="s">
        <v>295</v>
      </c>
      <c r="E9" s="17" t="s">
        <v>302</v>
      </c>
      <c r="F9" s="17" t="s">
        <v>297</v>
      </c>
      <c r="G9" s="22" t="s">
        <v>46</v>
      </c>
      <c r="H9" s="17" t="s">
        <v>303</v>
      </c>
      <c r="I9" s="17" t="s">
        <v>300</v>
      </c>
      <c r="J9" s="17" t="s">
        <v>304</v>
      </c>
    </row>
    <row r="10" ht="33.75" customHeight="1" spans="1:10">
      <c r="A10" s="17" t="s">
        <v>248</v>
      </c>
      <c r="B10" s="17" t="s">
        <v>293</v>
      </c>
      <c r="C10" s="17" t="s">
        <v>294</v>
      </c>
      <c r="D10" s="17" t="s">
        <v>295</v>
      </c>
      <c r="E10" s="17" t="s">
        <v>305</v>
      </c>
      <c r="F10" s="17" t="s">
        <v>297</v>
      </c>
      <c r="G10" s="22" t="s">
        <v>49</v>
      </c>
      <c r="H10" s="17" t="s">
        <v>306</v>
      </c>
      <c r="I10" s="17" t="s">
        <v>300</v>
      </c>
      <c r="J10" s="17" t="s">
        <v>307</v>
      </c>
    </row>
    <row r="11" ht="33.75" customHeight="1" spans="1:10">
      <c r="A11" s="17" t="s">
        <v>248</v>
      </c>
      <c r="B11" s="17" t="s">
        <v>293</v>
      </c>
      <c r="C11" s="17" t="s">
        <v>294</v>
      </c>
      <c r="D11" s="17" t="s">
        <v>295</v>
      </c>
      <c r="E11" s="17" t="s">
        <v>308</v>
      </c>
      <c r="F11" s="17" t="s">
        <v>297</v>
      </c>
      <c r="G11" s="22" t="s">
        <v>309</v>
      </c>
      <c r="H11" s="17" t="s">
        <v>299</v>
      </c>
      <c r="I11" s="17" t="s">
        <v>300</v>
      </c>
      <c r="J11" s="17" t="s">
        <v>310</v>
      </c>
    </row>
    <row r="12" ht="33.75" customHeight="1" spans="1:10">
      <c r="A12" s="17" t="s">
        <v>248</v>
      </c>
      <c r="B12" s="17" t="s">
        <v>293</v>
      </c>
      <c r="C12" s="17" t="s">
        <v>294</v>
      </c>
      <c r="D12" s="17" t="s">
        <v>311</v>
      </c>
      <c r="E12" s="17" t="s">
        <v>312</v>
      </c>
      <c r="F12" s="17" t="s">
        <v>313</v>
      </c>
      <c r="G12" s="22" t="s">
        <v>314</v>
      </c>
      <c r="H12" s="17"/>
      <c r="I12" s="17" t="s">
        <v>315</v>
      </c>
      <c r="J12" s="17" t="s">
        <v>316</v>
      </c>
    </row>
    <row r="13" ht="33.75" customHeight="1" spans="1:10">
      <c r="A13" s="17" t="s">
        <v>248</v>
      </c>
      <c r="B13" s="17" t="s">
        <v>293</v>
      </c>
      <c r="C13" s="17" t="s">
        <v>317</v>
      </c>
      <c r="D13" s="17" t="s">
        <v>318</v>
      </c>
      <c r="E13" s="17" t="s">
        <v>319</v>
      </c>
      <c r="F13" s="17" t="s">
        <v>320</v>
      </c>
      <c r="G13" s="22" t="s">
        <v>321</v>
      </c>
      <c r="H13" s="17"/>
      <c r="I13" s="17" t="s">
        <v>315</v>
      </c>
      <c r="J13" s="17" t="s">
        <v>322</v>
      </c>
    </row>
    <row r="14" ht="33.75" customHeight="1" spans="1:10">
      <c r="A14" s="17" t="s">
        <v>248</v>
      </c>
      <c r="B14" s="17" t="s">
        <v>293</v>
      </c>
      <c r="C14" s="17" t="s">
        <v>317</v>
      </c>
      <c r="D14" s="17" t="s">
        <v>318</v>
      </c>
      <c r="E14" s="17" t="s">
        <v>323</v>
      </c>
      <c r="F14" s="17" t="s">
        <v>297</v>
      </c>
      <c r="G14" s="22" t="s">
        <v>324</v>
      </c>
      <c r="H14" s="17"/>
      <c r="I14" s="17" t="s">
        <v>315</v>
      </c>
      <c r="J14" s="17" t="s">
        <v>325</v>
      </c>
    </row>
    <row r="15" ht="33.75" customHeight="1" spans="1:10">
      <c r="A15" s="17" t="s">
        <v>248</v>
      </c>
      <c r="B15" s="17" t="s">
        <v>293</v>
      </c>
      <c r="C15" s="17" t="s">
        <v>326</v>
      </c>
      <c r="D15" s="17" t="s">
        <v>327</v>
      </c>
      <c r="E15" s="17" t="s">
        <v>328</v>
      </c>
      <c r="F15" s="17" t="s">
        <v>297</v>
      </c>
      <c r="G15" s="22" t="s">
        <v>329</v>
      </c>
      <c r="H15" s="17" t="s">
        <v>330</v>
      </c>
      <c r="I15" s="17" t="s">
        <v>300</v>
      </c>
      <c r="J15" s="17" t="s">
        <v>331</v>
      </c>
    </row>
    <row r="16" ht="33.75" customHeight="1" spans="1:10">
      <c r="A16" s="17" t="s">
        <v>248</v>
      </c>
      <c r="B16" s="17" t="s">
        <v>293</v>
      </c>
      <c r="C16" s="17" t="s">
        <v>326</v>
      </c>
      <c r="D16" s="17" t="s">
        <v>327</v>
      </c>
      <c r="E16" s="17" t="s">
        <v>332</v>
      </c>
      <c r="F16" s="17" t="s">
        <v>297</v>
      </c>
      <c r="G16" s="22" t="s">
        <v>333</v>
      </c>
      <c r="H16" s="17" t="s">
        <v>330</v>
      </c>
      <c r="I16" s="17" t="s">
        <v>300</v>
      </c>
      <c r="J16" s="17" t="s">
        <v>334</v>
      </c>
    </row>
    <row r="17" ht="33.75" customHeight="1" spans="1:10">
      <c r="A17" s="17" t="s">
        <v>267</v>
      </c>
      <c r="B17" s="17" t="s">
        <v>335</v>
      </c>
      <c r="C17" s="17" t="s">
        <v>294</v>
      </c>
      <c r="D17" s="17" t="s">
        <v>295</v>
      </c>
      <c r="E17" s="17" t="s">
        <v>336</v>
      </c>
      <c r="F17" s="17" t="s">
        <v>297</v>
      </c>
      <c r="G17" s="22" t="s">
        <v>337</v>
      </c>
      <c r="H17" s="17" t="s">
        <v>299</v>
      </c>
      <c r="I17" s="17" t="s">
        <v>300</v>
      </c>
      <c r="J17" s="17" t="s">
        <v>338</v>
      </c>
    </row>
    <row r="18" ht="33.75" customHeight="1" spans="1:10">
      <c r="A18" s="17" t="s">
        <v>267</v>
      </c>
      <c r="B18" s="17" t="s">
        <v>335</v>
      </c>
      <c r="C18" s="17" t="s">
        <v>294</v>
      </c>
      <c r="D18" s="17" t="s">
        <v>295</v>
      </c>
      <c r="E18" s="17" t="s">
        <v>339</v>
      </c>
      <c r="F18" s="17" t="s">
        <v>297</v>
      </c>
      <c r="G18" s="22" t="s">
        <v>340</v>
      </c>
      <c r="H18" s="17" t="s">
        <v>299</v>
      </c>
      <c r="I18" s="17" t="s">
        <v>300</v>
      </c>
      <c r="J18" s="17" t="s">
        <v>341</v>
      </c>
    </row>
    <row r="19" ht="33.75" customHeight="1" spans="1:10">
      <c r="A19" s="17" t="s">
        <v>267</v>
      </c>
      <c r="B19" s="17" t="s">
        <v>335</v>
      </c>
      <c r="C19" s="17" t="s">
        <v>294</v>
      </c>
      <c r="D19" s="17" t="s">
        <v>295</v>
      </c>
      <c r="E19" s="17" t="s">
        <v>342</v>
      </c>
      <c r="F19" s="17" t="s">
        <v>297</v>
      </c>
      <c r="G19" s="22" t="s">
        <v>343</v>
      </c>
      <c r="H19" s="17" t="s">
        <v>344</v>
      </c>
      <c r="I19" s="17" t="s">
        <v>300</v>
      </c>
      <c r="J19" s="17" t="s">
        <v>345</v>
      </c>
    </row>
    <row r="20" ht="33.75" customHeight="1" spans="1:10">
      <c r="A20" s="17" t="s">
        <v>267</v>
      </c>
      <c r="B20" s="17" t="s">
        <v>335</v>
      </c>
      <c r="C20" s="17" t="s">
        <v>294</v>
      </c>
      <c r="D20" s="17" t="s">
        <v>311</v>
      </c>
      <c r="E20" s="17" t="s">
        <v>312</v>
      </c>
      <c r="F20" s="17" t="s">
        <v>313</v>
      </c>
      <c r="G20" s="22" t="s">
        <v>346</v>
      </c>
      <c r="H20" s="17"/>
      <c r="I20" s="17" t="s">
        <v>315</v>
      </c>
      <c r="J20" s="17" t="s">
        <v>316</v>
      </c>
    </row>
    <row r="21" ht="33.75" customHeight="1" spans="1:10">
      <c r="A21" s="17" t="s">
        <v>267</v>
      </c>
      <c r="B21" s="17" t="s">
        <v>335</v>
      </c>
      <c r="C21" s="17" t="s">
        <v>317</v>
      </c>
      <c r="D21" s="17" t="s">
        <v>347</v>
      </c>
      <c r="E21" s="17" t="s">
        <v>348</v>
      </c>
      <c r="F21" s="17" t="s">
        <v>320</v>
      </c>
      <c r="G21" s="22" t="s">
        <v>349</v>
      </c>
      <c r="H21" s="17"/>
      <c r="I21" s="17" t="s">
        <v>315</v>
      </c>
      <c r="J21" s="17" t="s">
        <v>350</v>
      </c>
    </row>
    <row r="22" ht="33.75" customHeight="1" spans="1:10">
      <c r="A22" s="17" t="s">
        <v>267</v>
      </c>
      <c r="B22" s="17" t="s">
        <v>335</v>
      </c>
      <c r="C22" s="17" t="s">
        <v>317</v>
      </c>
      <c r="D22" s="17" t="s">
        <v>318</v>
      </c>
      <c r="E22" s="17" t="s">
        <v>323</v>
      </c>
      <c r="F22" s="17" t="s">
        <v>320</v>
      </c>
      <c r="G22" s="22" t="s">
        <v>324</v>
      </c>
      <c r="H22" s="17"/>
      <c r="I22" s="17" t="s">
        <v>315</v>
      </c>
      <c r="J22" s="17" t="s">
        <v>325</v>
      </c>
    </row>
    <row r="23" ht="33.75" customHeight="1" spans="1:10">
      <c r="A23" s="17" t="s">
        <v>267</v>
      </c>
      <c r="B23" s="17" t="s">
        <v>335</v>
      </c>
      <c r="C23" s="17" t="s">
        <v>326</v>
      </c>
      <c r="D23" s="17" t="s">
        <v>327</v>
      </c>
      <c r="E23" s="17" t="s">
        <v>351</v>
      </c>
      <c r="F23" s="17" t="s">
        <v>297</v>
      </c>
      <c r="G23" s="22" t="s">
        <v>333</v>
      </c>
      <c r="H23" s="17" t="s">
        <v>330</v>
      </c>
      <c r="I23" s="17" t="s">
        <v>300</v>
      </c>
      <c r="J23" s="17" t="s">
        <v>352</v>
      </c>
    </row>
    <row r="24" ht="33.75" customHeight="1" spans="1:10">
      <c r="A24" s="17" t="s">
        <v>278</v>
      </c>
      <c r="B24" s="17" t="s">
        <v>293</v>
      </c>
      <c r="C24" s="17" t="s">
        <v>294</v>
      </c>
      <c r="D24" s="17" t="s">
        <v>295</v>
      </c>
      <c r="E24" s="17" t="s">
        <v>353</v>
      </c>
      <c r="F24" s="17" t="s">
        <v>297</v>
      </c>
      <c r="G24" s="22" t="s">
        <v>354</v>
      </c>
      <c r="H24" s="17" t="s">
        <v>355</v>
      </c>
      <c r="I24" s="17" t="s">
        <v>300</v>
      </c>
      <c r="J24" s="17" t="s">
        <v>356</v>
      </c>
    </row>
    <row r="25" ht="33.75" customHeight="1" spans="1:10">
      <c r="A25" s="17" t="s">
        <v>278</v>
      </c>
      <c r="B25" s="17" t="s">
        <v>293</v>
      </c>
      <c r="C25" s="17" t="s">
        <v>294</v>
      </c>
      <c r="D25" s="17" t="s">
        <v>357</v>
      </c>
      <c r="E25" s="17" t="s">
        <v>358</v>
      </c>
      <c r="F25" s="17" t="s">
        <v>297</v>
      </c>
      <c r="G25" s="22" t="s">
        <v>359</v>
      </c>
      <c r="H25" s="17" t="s">
        <v>330</v>
      </c>
      <c r="I25" s="17" t="s">
        <v>300</v>
      </c>
      <c r="J25" s="17" t="s">
        <v>360</v>
      </c>
    </row>
    <row r="26" ht="33.75" customHeight="1" spans="1:10">
      <c r="A26" s="17" t="s">
        <v>278</v>
      </c>
      <c r="B26" s="17" t="s">
        <v>293</v>
      </c>
      <c r="C26" s="17" t="s">
        <v>294</v>
      </c>
      <c r="D26" s="17" t="s">
        <v>357</v>
      </c>
      <c r="E26" s="17" t="s">
        <v>361</v>
      </c>
      <c r="F26" s="17" t="s">
        <v>297</v>
      </c>
      <c r="G26" s="22" t="s">
        <v>333</v>
      </c>
      <c r="H26" s="17" t="s">
        <v>330</v>
      </c>
      <c r="I26" s="17" t="s">
        <v>300</v>
      </c>
      <c r="J26" s="17" t="s">
        <v>362</v>
      </c>
    </row>
    <row r="27" ht="33.75" customHeight="1" spans="1:10">
      <c r="A27" s="17" t="s">
        <v>278</v>
      </c>
      <c r="B27" s="17" t="s">
        <v>293</v>
      </c>
      <c r="C27" s="17" t="s">
        <v>294</v>
      </c>
      <c r="D27" s="17" t="s">
        <v>311</v>
      </c>
      <c r="E27" s="17" t="s">
        <v>363</v>
      </c>
      <c r="F27" s="17" t="s">
        <v>297</v>
      </c>
      <c r="G27" s="22" t="s">
        <v>364</v>
      </c>
      <c r="H27" s="17" t="s">
        <v>330</v>
      </c>
      <c r="I27" s="17" t="s">
        <v>300</v>
      </c>
      <c r="J27" s="17" t="s">
        <v>365</v>
      </c>
    </row>
    <row r="28" ht="33.75" customHeight="1" spans="1:10">
      <c r="A28" s="17" t="s">
        <v>278</v>
      </c>
      <c r="B28" s="17" t="s">
        <v>293</v>
      </c>
      <c r="C28" s="17" t="s">
        <v>317</v>
      </c>
      <c r="D28" s="17" t="s">
        <v>318</v>
      </c>
      <c r="E28" s="17" t="s">
        <v>366</v>
      </c>
      <c r="F28" s="17" t="s">
        <v>320</v>
      </c>
      <c r="G28" s="22" t="s">
        <v>367</v>
      </c>
      <c r="H28" s="17"/>
      <c r="I28" s="17" t="s">
        <v>315</v>
      </c>
      <c r="J28" s="17" t="s">
        <v>368</v>
      </c>
    </row>
    <row r="29" ht="33.75" customHeight="1" spans="1:10">
      <c r="A29" s="17" t="s">
        <v>278</v>
      </c>
      <c r="B29" s="17" t="s">
        <v>293</v>
      </c>
      <c r="C29" s="17" t="s">
        <v>326</v>
      </c>
      <c r="D29" s="17" t="s">
        <v>327</v>
      </c>
      <c r="E29" s="17" t="s">
        <v>369</v>
      </c>
      <c r="F29" s="17" t="s">
        <v>297</v>
      </c>
      <c r="G29" s="22" t="s">
        <v>364</v>
      </c>
      <c r="H29" s="17" t="s">
        <v>330</v>
      </c>
      <c r="I29" s="17" t="s">
        <v>300</v>
      </c>
      <c r="J29" s="17" t="s">
        <v>370</v>
      </c>
    </row>
    <row r="30" ht="33.75" customHeight="1" spans="1:10">
      <c r="A30" s="17" t="s">
        <v>271</v>
      </c>
      <c r="B30" s="17" t="s">
        <v>371</v>
      </c>
      <c r="C30" s="17" t="s">
        <v>294</v>
      </c>
      <c r="D30" s="17" t="s">
        <v>295</v>
      </c>
      <c r="E30" s="17" t="s">
        <v>372</v>
      </c>
      <c r="F30" s="17" t="s">
        <v>297</v>
      </c>
      <c r="G30" s="22" t="s">
        <v>373</v>
      </c>
      <c r="H30" s="17" t="s">
        <v>299</v>
      </c>
      <c r="I30" s="17" t="s">
        <v>300</v>
      </c>
      <c r="J30" s="17" t="s">
        <v>374</v>
      </c>
    </row>
    <row r="31" ht="33.75" customHeight="1" spans="1:10">
      <c r="A31" s="17" t="s">
        <v>271</v>
      </c>
      <c r="B31" s="17" t="s">
        <v>371</v>
      </c>
      <c r="C31" s="17" t="s">
        <v>294</v>
      </c>
      <c r="D31" s="17" t="s">
        <v>295</v>
      </c>
      <c r="E31" s="17" t="s">
        <v>375</v>
      </c>
      <c r="F31" s="17" t="s">
        <v>297</v>
      </c>
      <c r="G31" s="22" t="s">
        <v>364</v>
      </c>
      <c r="H31" s="17" t="s">
        <v>376</v>
      </c>
      <c r="I31" s="17" t="s">
        <v>300</v>
      </c>
      <c r="J31" s="17" t="s">
        <v>377</v>
      </c>
    </row>
    <row r="32" ht="33.75" customHeight="1" spans="1:10">
      <c r="A32" s="17" t="s">
        <v>271</v>
      </c>
      <c r="B32" s="17" t="s">
        <v>371</v>
      </c>
      <c r="C32" s="17" t="s">
        <v>294</v>
      </c>
      <c r="D32" s="17" t="s">
        <v>295</v>
      </c>
      <c r="E32" s="17" t="s">
        <v>378</v>
      </c>
      <c r="F32" s="17" t="s">
        <v>297</v>
      </c>
      <c r="G32" s="22" t="s">
        <v>45</v>
      </c>
      <c r="H32" s="17" t="s">
        <v>306</v>
      </c>
      <c r="I32" s="17" t="s">
        <v>300</v>
      </c>
      <c r="J32" s="17" t="s">
        <v>379</v>
      </c>
    </row>
    <row r="33" ht="33.75" customHeight="1" spans="1:10">
      <c r="A33" s="17" t="s">
        <v>271</v>
      </c>
      <c r="B33" s="17" t="s">
        <v>371</v>
      </c>
      <c r="C33" s="17" t="s">
        <v>294</v>
      </c>
      <c r="D33" s="17" t="s">
        <v>311</v>
      </c>
      <c r="E33" s="17" t="s">
        <v>312</v>
      </c>
      <c r="F33" s="17" t="s">
        <v>313</v>
      </c>
      <c r="G33" s="22" t="s">
        <v>314</v>
      </c>
      <c r="H33" s="17"/>
      <c r="I33" s="17" t="s">
        <v>315</v>
      </c>
      <c r="J33" s="17" t="s">
        <v>316</v>
      </c>
    </row>
    <row r="34" ht="33.75" customHeight="1" spans="1:10">
      <c r="A34" s="17" t="s">
        <v>271</v>
      </c>
      <c r="B34" s="17" t="s">
        <v>371</v>
      </c>
      <c r="C34" s="17" t="s">
        <v>317</v>
      </c>
      <c r="D34" s="17" t="s">
        <v>347</v>
      </c>
      <c r="E34" s="17" t="s">
        <v>380</v>
      </c>
      <c r="F34" s="17" t="s">
        <v>320</v>
      </c>
      <c r="G34" s="22" t="s">
        <v>349</v>
      </c>
      <c r="H34" s="17"/>
      <c r="I34" s="17" t="s">
        <v>315</v>
      </c>
      <c r="J34" s="17" t="s">
        <v>381</v>
      </c>
    </row>
    <row r="35" ht="33.75" customHeight="1" spans="1:10">
      <c r="A35" s="17" t="s">
        <v>271</v>
      </c>
      <c r="B35" s="17" t="s">
        <v>371</v>
      </c>
      <c r="C35" s="17" t="s">
        <v>317</v>
      </c>
      <c r="D35" s="17" t="s">
        <v>318</v>
      </c>
      <c r="E35" s="17" t="s">
        <v>382</v>
      </c>
      <c r="F35" s="17" t="s">
        <v>320</v>
      </c>
      <c r="G35" s="22" t="s">
        <v>383</v>
      </c>
      <c r="H35" s="17"/>
      <c r="I35" s="17" t="s">
        <v>315</v>
      </c>
      <c r="J35" s="17" t="s">
        <v>384</v>
      </c>
    </row>
    <row r="36" ht="33.75" customHeight="1" spans="1:10">
      <c r="A36" s="17" t="s">
        <v>271</v>
      </c>
      <c r="B36" s="17" t="s">
        <v>371</v>
      </c>
      <c r="C36" s="17" t="s">
        <v>326</v>
      </c>
      <c r="D36" s="17" t="s">
        <v>327</v>
      </c>
      <c r="E36" s="17" t="s">
        <v>385</v>
      </c>
      <c r="F36" s="17" t="s">
        <v>297</v>
      </c>
      <c r="G36" s="22" t="s">
        <v>333</v>
      </c>
      <c r="H36" s="17" t="s">
        <v>330</v>
      </c>
      <c r="I36" s="17" t="s">
        <v>300</v>
      </c>
      <c r="J36" s="17" t="s">
        <v>386</v>
      </c>
    </row>
    <row r="37" ht="33.75" customHeight="1" spans="1:10">
      <c r="A37" s="17" t="s">
        <v>276</v>
      </c>
      <c r="B37" s="17" t="s">
        <v>387</v>
      </c>
      <c r="C37" s="17" t="s">
        <v>294</v>
      </c>
      <c r="D37" s="17" t="s">
        <v>295</v>
      </c>
      <c r="E37" s="17" t="s">
        <v>388</v>
      </c>
      <c r="F37" s="17" t="s">
        <v>297</v>
      </c>
      <c r="G37" s="22" t="s">
        <v>389</v>
      </c>
      <c r="H37" s="17" t="s">
        <v>390</v>
      </c>
      <c r="I37" s="17" t="s">
        <v>300</v>
      </c>
      <c r="J37" s="17" t="s">
        <v>391</v>
      </c>
    </row>
    <row r="38" ht="33.75" customHeight="1" spans="1:10">
      <c r="A38" s="17" t="s">
        <v>276</v>
      </c>
      <c r="B38" s="17" t="s">
        <v>387</v>
      </c>
      <c r="C38" s="17" t="s">
        <v>294</v>
      </c>
      <c r="D38" s="17" t="s">
        <v>295</v>
      </c>
      <c r="E38" s="17" t="s">
        <v>392</v>
      </c>
      <c r="F38" s="17" t="s">
        <v>297</v>
      </c>
      <c r="G38" s="22" t="s">
        <v>393</v>
      </c>
      <c r="H38" s="17" t="s">
        <v>306</v>
      </c>
      <c r="I38" s="17" t="s">
        <v>300</v>
      </c>
      <c r="J38" s="17" t="s">
        <v>394</v>
      </c>
    </row>
    <row r="39" ht="33.75" customHeight="1" spans="1:10">
      <c r="A39" s="17" t="s">
        <v>276</v>
      </c>
      <c r="B39" s="17" t="s">
        <v>387</v>
      </c>
      <c r="C39" s="17" t="s">
        <v>294</v>
      </c>
      <c r="D39" s="17" t="s">
        <v>295</v>
      </c>
      <c r="E39" s="17" t="s">
        <v>395</v>
      </c>
      <c r="F39" s="17" t="s">
        <v>297</v>
      </c>
      <c r="G39" s="22" t="s">
        <v>396</v>
      </c>
      <c r="H39" s="17" t="s">
        <v>306</v>
      </c>
      <c r="I39" s="17" t="s">
        <v>300</v>
      </c>
      <c r="J39" s="17" t="s">
        <v>397</v>
      </c>
    </row>
    <row r="40" ht="33.75" customHeight="1" spans="1:10">
      <c r="A40" s="17" t="s">
        <v>276</v>
      </c>
      <c r="B40" s="17" t="s">
        <v>387</v>
      </c>
      <c r="C40" s="17" t="s">
        <v>317</v>
      </c>
      <c r="D40" s="17" t="s">
        <v>347</v>
      </c>
      <c r="E40" s="17" t="s">
        <v>398</v>
      </c>
      <c r="F40" s="17" t="s">
        <v>320</v>
      </c>
      <c r="G40" s="22" t="s">
        <v>399</v>
      </c>
      <c r="H40" s="17"/>
      <c r="I40" s="17" t="s">
        <v>315</v>
      </c>
      <c r="J40" s="17" t="s">
        <v>400</v>
      </c>
    </row>
    <row r="41" ht="33.75" customHeight="1" spans="1:10">
      <c r="A41" s="17" t="s">
        <v>276</v>
      </c>
      <c r="B41" s="17" t="s">
        <v>387</v>
      </c>
      <c r="C41" s="17" t="s">
        <v>317</v>
      </c>
      <c r="D41" s="17" t="s">
        <v>318</v>
      </c>
      <c r="E41" s="17" t="s">
        <v>401</v>
      </c>
      <c r="F41" s="17" t="s">
        <v>320</v>
      </c>
      <c r="G41" s="22" t="s">
        <v>349</v>
      </c>
      <c r="H41" s="17"/>
      <c r="I41" s="17" t="s">
        <v>315</v>
      </c>
      <c r="J41" s="17" t="s">
        <v>402</v>
      </c>
    </row>
    <row r="42" ht="33.75" customHeight="1" spans="1:10">
      <c r="A42" s="17" t="s">
        <v>276</v>
      </c>
      <c r="B42" s="17" t="s">
        <v>387</v>
      </c>
      <c r="C42" s="17" t="s">
        <v>326</v>
      </c>
      <c r="D42" s="17" t="s">
        <v>327</v>
      </c>
      <c r="E42" s="17" t="s">
        <v>403</v>
      </c>
      <c r="F42" s="17" t="s">
        <v>297</v>
      </c>
      <c r="G42" s="22" t="s">
        <v>364</v>
      </c>
      <c r="H42" s="17" t="s">
        <v>330</v>
      </c>
      <c r="I42" s="17" t="s">
        <v>300</v>
      </c>
      <c r="J42" s="17" t="s">
        <v>404</v>
      </c>
    </row>
  </sheetData>
  <mergeCells count="12">
    <mergeCell ref="A2:J2"/>
    <mergeCell ref="A3:H3"/>
    <mergeCell ref="A8:A16"/>
    <mergeCell ref="A17:A23"/>
    <mergeCell ref="A24:A29"/>
    <mergeCell ref="A30:A36"/>
    <mergeCell ref="A37:A42"/>
    <mergeCell ref="B8:B16"/>
    <mergeCell ref="B17:B23"/>
    <mergeCell ref="B24:B29"/>
    <mergeCell ref="B30:B36"/>
    <mergeCell ref="B37:B4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黄丹阳</cp:lastModifiedBy>
  <dcterms:created xsi:type="dcterms:W3CDTF">2026-01-29T08:07:00Z</dcterms:created>
  <dcterms:modified xsi:type="dcterms:W3CDTF">2026-02-10T03:51:25Z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474FE77F16F24D89B231601AE247875F</vt:lpwstr>
  </property>
  <property fmtid="{D5CDD505-2E9C-101B-9397-08002B2CF9AE}" pid="3" name="KSOProductBuildVer">
    <vt:lpwstr>2052-11.8.2.12309</vt:lpwstr>
  </property>
</Properties>
</file>